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M:\Secure Folders\Research\Work\Projects\Environment\17_2021 Low Carbon and Energy CBA toolkit\Summer 2021 Update\Final tools\"/>
    </mc:Choice>
  </mc:AlternateContent>
  <xr:revisionPtr revIDLastSave="0" documentId="13_ncr:1_{E6199767-77D7-416B-AD91-36F362AA2D17}" xr6:coauthVersionLast="47" xr6:coauthVersionMax="47" xr10:uidLastSave="{00000000-0000-0000-0000-000000000000}"/>
  <bookViews>
    <workbookView showSheetTabs="0" xWindow="-108" yWindow="-108" windowWidth="23256" windowHeight="12576" tabRatio="845" xr2:uid="{00000000-000D-0000-FFFF-FFFF00000000}"/>
  </bookViews>
  <sheets>
    <sheet name="Welcome" sheetId="1" r:id="rId1"/>
    <sheet name="User Instructions" sheetId="31" r:id="rId2"/>
    <sheet name="CBA Overview" sheetId="27" r:id="rId3"/>
    <sheet name="Table of Sources" sheetId="66" r:id="rId4"/>
    <sheet name="Energy Usage" sheetId="32" r:id="rId5"/>
    <sheet name="Carbon Emissions" sheetId="33" r:id="rId6"/>
    <sheet name="Air Quality" sheetId="34" r:id="rId7"/>
    <sheet name="Natural Assets" sheetId="35" r:id="rId8"/>
    <sheet name="EFTEC" sheetId="59" state="hidden" r:id="rId9"/>
    <sheet name="Comfort" sheetId="36" r:id="rId10"/>
    <sheet name="Economic Growth" sheetId="37" r:id="rId11"/>
    <sheet name="Productivity Tables" sheetId="61" state="hidden" r:id="rId12"/>
    <sheet name="Energy Security" sheetId="39" r:id="rId13"/>
    <sheet name="Fuel Poverty" sheetId="41" r:id="rId14"/>
    <sheet name="Fuel Poverty Tables" sheetId="58" state="hidden" r:id="rId15"/>
    <sheet name="Health &amp; Wellbeing" sheetId="42" r:id="rId16"/>
    <sheet name="Energy Generation" sheetId="45" r:id="rId17"/>
    <sheet name="Energy Management" sheetId="48" r:id="rId18"/>
    <sheet name="Energy Management Tables" sheetId="67" state="hidden" r:id="rId19"/>
    <sheet name="Transport" sheetId="46" r:id="rId20"/>
    <sheet name="Transport Tables" sheetId="64" state="hidden" r:id="rId21"/>
    <sheet name="Domestic Retrofit" sheetId="47" r:id="rId22"/>
    <sheet name="Installation Costs" sheetId="55" state="hidden" r:id="rId23"/>
    <sheet name="Installation Savings" sheetId="57" state="hidden" r:id="rId24"/>
    <sheet name="Heating Networks" sheetId="50" r:id="rId25"/>
    <sheet name="Heat Network Tables" sheetId="65" state="hidden" r:id="rId26"/>
    <sheet name="Logic Model" sheetId="62" r:id="rId27"/>
    <sheet name="Retrofit Lookups" sheetId="56" state="hidden" r:id="rId28"/>
    <sheet name="Data_Tables" sheetId="26" state="hidden" r:id="rId29"/>
    <sheet name="Lookups" sheetId="52" state="hidden" r:id="rId30"/>
    <sheet name="EFTEC lookups" sheetId="60" state="hidden" r:id="rId31"/>
    <sheet name="Noise" sheetId="63" state="hidden" r:id="rId32"/>
  </sheets>
  <definedNames>
    <definedName name="_xlnm._FilterDatabase" localSheetId="8" hidden="1">EFTEC!$D$1:$J$83</definedName>
    <definedName name="End_User">IF('Energy Usage'!$J$46&lt;&gt;"Road Transport",Lookups!$B$2:$B$4,Lookups!$C$2:$C$3)</definedName>
    <definedName name="Location_Fuel">IF('Air Quality'!$J$66="National Average",Lookups!$A$2:$A$6,IF('Air Quality'!$J$66="Domestic Inner Conurbation",Lookups!$A$3:$A$6,IF('Air Quality'!$J$66="Domestic Urban Big",Lookups!$A$3:$A$6,IF('Air Quality'!$J$66="Domestic Urban Medium", Lookups!$A$3:$A$6,IF('Air Quality'!$J$66="Domestic Urban Small",Lookups!$A$4:$A$6,IF('Air Quality'!$J$66="Domestic Rural",Lookups!$A$4:$A$6))))))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60" i="50" l="1"/>
  <c r="T68" i="47" l="1"/>
  <c r="Q72" i="34"/>
  <c r="R84" i="34"/>
  <c r="P55" i="37" l="1"/>
  <c r="F8" i="61"/>
  <c r="G8" i="61" s="1"/>
  <c r="O87" i="46" a="1"/>
  <c r="O87" i="46" s="1"/>
  <c r="S84" i="46"/>
  <c r="S87" i="46"/>
  <c r="C30" i="64"/>
  <c r="C31" i="64"/>
  <c r="C29" i="64"/>
  <c r="B31" i="64"/>
  <c r="B30" i="64"/>
  <c r="C27" i="64"/>
  <c r="C28" i="64"/>
  <c r="C26" i="64"/>
  <c r="B29" i="64"/>
  <c r="B28" i="64"/>
  <c r="B27" i="64"/>
  <c r="B26" i="64"/>
  <c r="P73" i="46"/>
  <c r="O70" i="46"/>
  <c r="Q90" i="47"/>
  <c r="G62" i="50"/>
  <c r="P72" i="48"/>
  <c r="P59" i="48"/>
  <c r="L18" i="26"/>
  <c r="G102" i="45"/>
  <c r="O99" i="45"/>
  <c r="G89" i="45"/>
  <c r="O86" i="45"/>
  <c r="O72" i="45"/>
  <c r="G75" i="45"/>
  <c r="R60" i="33"/>
  <c r="R50" i="36"/>
  <c r="P87" i="33" l="1"/>
  <c r="R52" i="32" l="1"/>
  <c r="Q117" i="27"/>
  <c r="B25" i="64" l="1"/>
  <c r="B24" i="64"/>
  <c r="B22" i="64"/>
  <c r="B21" i="64"/>
  <c r="B23" i="64"/>
  <c r="B20" i="64"/>
  <c r="C4" i="64"/>
  <c r="D4" i="64" s="1"/>
  <c r="C3" i="64"/>
  <c r="D3" i="64" s="1"/>
  <c r="C23" i="64" l="1"/>
  <c r="C20" i="64"/>
  <c r="C22" i="64"/>
  <c r="C24" i="64"/>
  <c r="C25" i="64"/>
  <c r="C21" i="64"/>
  <c r="Q2" i="63"/>
  <c r="P68" i="37" l="1"/>
  <c r="F4" i="61"/>
  <c r="F5" i="61"/>
  <c r="F6" i="61"/>
  <c r="F7" i="61"/>
  <c r="F9" i="61"/>
  <c r="F10" i="61"/>
  <c r="F11" i="61"/>
  <c r="F12" i="61"/>
  <c r="F13" i="61"/>
  <c r="F14" i="61"/>
  <c r="F15" i="61"/>
  <c r="F16" i="61"/>
  <c r="F17" i="61"/>
  <c r="F18" i="61"/>
  <c r="F19" i="61"/>
  <c r="F3" i="61"/>
  <c r="P41" i="37" l="1"/>
  <c r="G4" i="61"/>
  <c r="G5" i="61"/>
  <c r="G6" i="61"/>
  <c r="G7" i="61"/>
  <c r="G9" i="61"/>
  <c r="G10" i="61"/>
  <c r="G11" i="61"/>
  <c r="G12" i="61"/>
  <c r="G13" i="61"/>
  <c r="G14" i="61"/>
  <c r="G15" i="61"/>
  <c r="G16" i="61"/>
  <c r="G17" i="61"/>
  <c r="G18" i="61"/>
  <c r="G19" i="61"/>
  <c r="G3" i="61"/>
  <c r="M2" i="59" l="1"/>
  <c r="L2" i="59"/>
  <c r="N2" i="59" l="1"/>
  <c r="T70" i="35" l="1"/>
  <c r="R70" i="35"/>
  <c r="P70" i="35"/>
  <c r="N70" i="35"/>
  <c r="S41" i="41" l="1"/>
  <c r="S39" i="41"/>
  <c r="S37" i="41"/>
  <c r="R50" i="39" l="1"/>
  <c r="P77" i="42" l="1"/>
  <c r="F50" i="36" l="1"/>
  <c r="R51" i="34" l="1"/>
  <c r="P72" i="33" l="1"/>
  <c r="R65" i="32" l="1"/>
  <c r="R63" i="32"/>
  <c r="F5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Quinn, Bradley</author>
  </authors>
  <commentList>
    <comment ref="E5" authorId="0" shapeId="0" xr:uid="{00000000-0006-0000-1E00-000001000000}">
      <text>
        <r>
          <rPr>
            <b/>
            <sz val="9"/>
            <color indexed="81"/>
            <rFont val="Tahoma"/>
            <family val="2"/>
          </rPr>
          <t>Acute Myocardial Infarctions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<sst xmlns="http://schemas.openxmlformats.org/spreadsheetml/2006/main" count="3242" uniqueCount="1861">
  <si>
    <t>Air Quality</t>
  </si>
  <si>
    <t>Comfort</t>
  </si>
  <si>
    <t>Energy Efficiency and Carbon Avoidance - Multi-Benefit Roadmap</t>
  </si>
  <si>
    <t>CBA Overview</t>
  </si>
  <si>
    <t>Subsection</t>
  </si>
  <si>
    <t>User Instructions</t>
  </si>
  <si>
    <t>Welcome</t>
  </si>
  <si>
    <t>Energy Usage</t>
  </si>
  <si>
    <t>Carbon Emissions</t>
  </si>
  <si>
    <t>Natural Assets</t>
  </si>
  <si>
    <t>Economic Growth</t>
  </si>
  <si>
    <t>Energy Security</t>
  </si>
  <si>
    <t>Fuel Poverty</t>
  </si>
  <si>
    <t>Energy Generation</t>
  </si>
  <si>
    <t>Transport</t>
  </si>
  <si>
    <t>Domestic Retrofit</t>
  </si>
  <si>
    <t>Heating Networks</t>
  </si>
  <si>
    <t>Title</t>
  </si>
  <si>
    <t>Description</t>
  </si>
  <si>
    <t>Source</t>
  </si>
  <si>
    <t>Valuation of energy use and greenhouse gas emissions for appraisal</t>
  </si>
  <si>
    <t>https://www.gov.uk/government/publications/valuation-of-energy-use-and-greenhouse-gas-emissions-for-appraisal</t>
  </si>
  <si>
    <t>Government emission conversion factors for greenhouse gas company reporting</t>
  </si>
  <si>
    <t>https://www.gov.uk/government/collections/government-conversion-factors-for-company-reporting</t>
  </si>
  <si>
    <t xml:space="preserve">Carbon Valuation in UK Policy Appraisal: A Revised Approach </t>
  </si>
  <si>
    <t>https://www.gov.uk/government/uploads/system/uploads/attachment_data/file/245334/1_20090715105804_e____carbonvaluationinukpolicyappraisal.pdf</t>
  </si>
  <si>
    <t>ICE Database</t>
  </si>
  <si>
    <t>http://www.circularecology.com/embodied-energy-and-carbon-footprint-database.html#.Wbu12IWcGUl</t>
  </si>
  <si>
    <t>Environmental Value Look-up (EVL) Tool, EFTEC</t>
  </si>
  <si>
    <t>Indicative values for analysing the environmental impacts in an appraisal or assessment where a full EIA is not required</t>
  </si>
  <si>
    <t>UK Environmental Accounts - ONS</t>
  </si>
  <si>
    <t>Natural accounts detailing the contribution of the environment to the economy, the impact of economic activity on the environment, and society's response to environmental issues.</t>
  </si>
  <si>
    <t>Monetary value of natural assets to the UK</t>
  </si>
  <si>
    <t>Perceptions Survey and Social Value Study</t>
  </si>
  <si>
    <t>https://www.ons.gov.uk/economy/environmentalaccounts/bulletins/uknaturalcapital/monetaryestimates2016</t>
  </si>
  <si>
    <t>http://thelandtrust.org.uk/wp-content/uploads/2016/01/Perceptions-Survey-and-Social-Value-Study-2015.pdf</t>
  </si>
  <si>
    <t>https://assets.publishing.service.gov.uk/government/uploads/system/uploads/attachment_data/file/226561/pb14015-valuing-local-environment.pdf</t>
  </si>
  <si>
    <t xml:space="preserve">Estimating direct and indirect rebound effects for UK households (Sustainable Lifestyles Research Group)
</t>
  </si>
  <si>
    <t>https://www.leep.exeter.ac.uk/orval/</t>
  </si>
  <si>
    <t>Low carbon and renewable energy economy multipliers dataset</t>
  </si>
  <si>
    <t>https://www.ons.gov.uk/economy/environmentalaccounts/datasets/lowcarbonandrenewableenergyeconomymultipliersdataset</t>
  </si>
  <si>
    <t>Introduction to the ONS Productivity Handbook</t>
  </si>
  <si>
    <t>ONS productivity guidance</t>
  </si>
  <si>
    <t>https://www.ons.gov.uk/ons/guide-method/method-quality/specific/economy/productivity-measures/productivity-handbook/introduction/chapter-1--introduction-to-the-ons-productivity-handbook.pdf</t>
  </si>
  <si>
    <t>Regional and sub-regional productivity in the UK: Jan 2017</t>
  </si>
  <si>
    <t>ONS data on GVA by region and sector</t>
  </si>
  <si>
    <t>https://www.ons.gov.uk/employmentandlabourmarket/peopleinwork/labourproductivity/articles/regionalandsubregionalproductivityintheuk/jan2017</t>
  </si>
  <si>
    <t>How Many Jobs? A Survey of the Employment Effects of Investment in Energy Efficiency of Buildings</t>
  </si>
  <si>
    <t>Literature review of available evidence into job creation by energy efficiency programmes (particularly construction)</t>
  </si>
  <si>
    <t>https://euroace.org/wp-content/uploads/2016/10/2012-How-Many-Jobs.pdf</t>
  </si>
  <si>
    <t>Low carbon and renewable energy economy final estimates dataset</t>
  </si>
  <si>
    <t>Statistics regarding the low carbon and renewable sector including business counts, turnover and employees</t>
  </si>
  <si>
    <t>https://www.ons.gov.uk/economy/environmentalaccounts/datasets/lowcarbonandrenewableenergyeconomyfirstestimatesdataset</t>
  </si>
  <si>
    <t>Counting the cost: the economic and social costs of electricity shortfalls in the UK (Royal Academy of Engineering)</t>
  </si>
  <si>
    <t>Estimation of the cost of electricity shortfalls (and subsequently the benefit of ensuring energy security)</t>
  </si>
  <si>
    <t>https://www.raeng.org.uk/publications/reports/counting-the-cost</t>
  </si>
  <si>
    <t>https://www.ofgem.gov.uk/ofgem-publications/82293/london-economics-value-lost-load-electricity-gbpdf</t>
  </si>
  <si>
    <t>Fuel poverty statistics</t>
  </si>
  <si>
    <t>https://www.gov.uk/government/collections/fuel-poverty-statistics</t>
  </si>
  <si>
    <t>Fuel Poverty statistics at varying levels of geographical granularity (lowest at LSOA)</t>
  </si>
  <si>
    <t>Public Health Outcomes Framework</t>
  </si>
  <si>
    <t>Collection of public health indicators by geographical regions, including fuel poverty data</t>
  </si>
  <si>
    <t>Urban health impact assessment methodology (UrHIA)</t>
  </si>
  <si>
    <t>Internet resources for health impact assessment - World Health Organisation</t>
  </si>
  <si>
    <t>http://www.euro.who.int/__data/assets/pdf_file/0020/101495/Net_Resources_HIA.pdf?ua=1</t>
  </si>
  <si>
    <t>Place Standard</t>
  </si>
  <si>
    <t>Tool to help structure HIA workshops and conversations around the connection between place and people (social outcomes)</t>
  </si>
  <si>
    <t>https://placestandard.scot/</t>
  </si>
  <si>
    <t>Mental Well-being Impact Assessment - National MWIA Collaborative</t>
  </si>
  <si>
    <t>http://www.apho.org.uk/resource/view.aspx?RID=95836</t>
  </si>
  <si>
    <t>ROAD TRANSPORT - Variable element: petrol</t>
  </si>
  <si>
    <t>ROAD TRANSPORT - Variable element: DERV</t>
  </si>
  <si>
    <t>Low</t>
  </si>
  <si>
    <t>Central</t>
  </si>
  <si>
    <t>High</t>
  </si>
  <si>
    <t>ELECTRICITY - retail: domestic</t>
  </si>
  <si>
    <t>ELECTRICITY - retail: commercial</t>
  </si>
  <si>
    <t>ELECTRICITY - retail: industrial</t>
  </si>
  <si>
    <t>GAS - retail: domestic</t>
  </si>
  <si>
    <t>GAS - retail: commercial</t>
  </si>
  <si>
    <t>GAS - retail: industrial</t>
  </si>
  <si>
    <t>COAL - retail: domestic</t>
  </si>
  <si>
    <t>COAL - retail: commercial</t>
  </si>
  <si>
    <t>COAL - retail: industrial</t>
  </si>
  <si>
    <t>BURNING OIL - retail: domestic</t>
  </si>
  <si>
    <t>GAS OIL - retail: commercial</t>
  </si>
  <si>
    <t>GAS OIL - retail: industrial</t>
  </si>
  <si>
    <t>ROAD TRANSPORT - retail: petrol</t>
  </si>
  <si>
    <t>ROAD TRANSPORT - retail: DERV</t>
  </si>
  <si>
    <t>Traded</t>
  </si>
  <si>
    <t>Grid Electricity - Domestic</t>
  </si>
  <si>
    <t>Grid Electricity - Commercial</t>
  </si>
  <si>
    <t>Grid Electricity - Industrial</t>
  </si>
  <si>
    <t>Petrol - Litre</t>
  </si>
  <si>
    <t>Petrol - KWh</t>
  </si>
  <si>
    <t>Diesel - Litre</t>
  </si>
  <si>
    <t>Diesel - kWh</t>
  </si>
  <si>
    <t>Gas Oil - Litre</t>
  </si>
  <si>
    <t>Gas Oil - kWh</t>
  </si>
  <si>
    <t>Natural Gas</t>
  </si>
  <si>
    <t>Industrial Steam Coal</t>
  </si>
  <si>
    <t>Domestic Steam Coal</t>
  </si>
  <si>
    <t>Burning Oil</t>
  </si>
  <si>
    <t>Oxides of Nitrogen (NOX) - Transport average</t>
  </si>
  <si>
    <t>Oxides of Nitrogen (NOX) - Industry</t>
  </si>
  <si>
    <t>Oxides of Nitrogen (NOX) - Domestic</t>
  </si>
  <si>
    <t>Particulate Matter - Transport average</t>
  </si>
  <si>
    <t>Particulate Matter - Industry</t>
  </si>
  <si>
    <t>Particulate Matter - Domestic</t>
  </si>
  <si>
    <t>Sulphur Oxides (SOX)</t>
  </si>
  <si>
    <t>Ammonia (NH3)</t>
  </si>
  <si>
    <t>National Average</t>
  </si>
  <si>
    <t>Electricity</t>
  </si>
  <si>
    <t>Gas</t>
  </si>
  <si>
    <t>Coal</t>
  </si>
  <si>
    <t>Domestic Inner Conurbation</t>
  </si>
  <si>
    <t>Domestic Urban Big</t>
  </si>
  <si>
    <t>Domestic Urban Medium</t>
  </si>
  <si>
    <t>Domestic Urban Small</t>
  </si>
  <si>
    <t>Domestic Rural</t>
  </si>
  <si>
    <t>Area</t>
  </si>
  <si>
    <t>Car petrol</t>
  </si>
  <si>
    <t>Car diesel</t>
  </si>
  <si>
    <t>LGV petrol</t>
  </si>
  <si>
    <t>LGV diesel</t>
  </si>
  <si>
    <t>Rigid HGV diesel</t>
  </si>
  <si>
    <t>Articulated HGV diesel</t>
  </si>
  <si>
    <t>Central London</t>
  </si>
  <si>
    <t>Inner London</t>
  </si>
  <si>
    <t>Outer London</t>
  </si>
  <si>
    <t>Inner conurbation</t>
  </si>
  <si>
    <t>Outer conurbation</t>
  </si>
  <si>
    <t>Urban big</t>
  </si>
  <si>
    <t>Urban large</t>
  </si>
  <si>
    <t>Urban medium</t>
  </si>
  <si>
    <t>Urban small</t>
  </si>
  <si>
    <t>Energy</t>
  </si>
  <si>
    <t>Unadjusted</t>
  </si>
  <si>
    <t>Temperature corrected</t>
  </si>
  <si>
    <t>Category</t>
  </si>
  <si>
    <t>Per household - Ktoe</t>
  </si>
  <si>
    <t>Per person - Ktoe</t>
  </si>
  <si>
    <t>Per £1 million of disposable income</t>
  </si>
  <si>
    <t>Time</t>
  </si>
  <si>
    <t>Cold Appliances</t>
  </si>
  <si>
    <t>Cooking</t>
  </si>
  <si>
    <t>Lighting</t>
  </si>
  <si>
    <t>Audio-visual</t>
  </si>
  <si>
    <t>ICT</t>
  </si>
  <si>
    <t>Washing/ drying/ dishwasher</t>
  </si>
  <si>
    <t>Water heating</t>
  </si>
  <si>
    <t>Heating</t>
  </si>
  <si>
    <t>Showers</t>
  </si>
  <si>
    <t>Total</t>
  </si>
  <si>
    <t>Tool Design:</t>
  </si>
  <si>
    <t>Sections:</t>
  </si>
  <si>
    <t>Pages:</t>
  </si>
  <si>
    <t xml:space="preserve">1. Introduction </t>
  </si>
  <si>
    <t>5. Additional sources and supplementary information</t>
  </si>
  <si>
    <t>Introduction:</t>
  </si>
  <si>
    <t>Appraisal Guidance</t>
  </si>
  <si>
    <t xml:space="preserve">This section provides guidance on how analysts should quantify the value of changes to energy usage. It should be used where the anticipated or observed change in energy usage is a known value, such as where modelling has been undertaken to identify the magnitude of change in fuel consumption. In order to complete such a calculation, it is necessary to have a sufficient understanding of the counterfactual - "what would energy consumption have been without action" - and the outcome of the intervention or policy - "what is the impact likely to be?". For more information on the positioning of the analysis, including how to consider the appropriate counterfactual, please refer to the CBA Overview tab. If the expected change in fuel consumptions is not yet known please refer to the relevant intervention type under the "Projects" section, where you will find guidance on converting from a particular output - such as a domestic installation or a behaviour change - to its relevant impact on energy consumption. </t>
  </si>
  <si>
    <t>Figure 1. Net Change in Energy Consumption</t>
  </si>
  <si>
    <t xml:space="preserve">Changes in energy consumption impact the use of resources in the production, transportation and final supply and use of energy. In order to value these impacts analysts should use the long-run variable cost (LRVC). The LRVC is used instead of the retail energy price as it is deemed to reflect the actual costs to society that vary according to the level of consumption (i.e. the opportunity cost). This is because retail energy prices include fixed costs, carbon costs (which are valued separately) and taxes/margins. 
Supply costs vary by fuel, category of end user and over time because each fuel has different energy demand profiles and network costs and the LRVC values therefore vary accordingly. To calculate the costs/benefits of net changes in energy usage in any given year, analysts should first estimate the change in energy use by each type of energy or fuel and then multiply those net changes for each respective energy/fuel by their corresponding LRVC. </t>
  </si>
  <si>
    <t xml:space="preserve">The net change in energy usage should be defined as the increase or decrease in final energy/fuel consumption due to the efficiency improvement minus the subsequent uplift in energy consumption due to direct rebound effect (see figure 1). For more information on estimating and quantifying the size of the rebound effect, please see the "Comfort" page of this tool. </t>
  </si>
  <si>
    <t>Gas Oil</t>
  </si>
  <si>
    <t>Road Transport</t>
  </si>
  <si>
    <t>End User</t>
  </si>
  <si>
    <t>Domestic</t>
  </si>
  <si>
    <t>Petrol</t>
  </si>
  <si>
    <t>DERV</t>
  </si>
  <si>
    <t>Year</t>
  </si>
  <si>
    <t>End User1</t>
  </si>
  <si>
    <t>End User2</t>
  </si>
  <si>
    <t>Commercial</t>
  </si>
  <si>
    <t>Industrial</t>
  </si>
  <si>
    <t>ELECTRICITY Domestic</t>
  </si>
  <si>
    <t>ELECTRICITY Commercial</t>
  </si>
  <si>
    <t>ELECTRICITY Industrial</t>
  </si>
  <si>
    <t>GAS Domestic</t>
  </si>
  <si>
    <t>GAS Commercial</t>
  </si>
  <si>
    <t>GAS Industrial</t>
  </si>
  <si>
    <t>COAL Domestic</t>
  </si>
  <si>
    <t>COAL Commercial</t>
  </si>
  <si>
    <t>COAL Industrial</t>
  </si>
  <si>
    <t>BURNING OIL Domestic</t>
  </si>
  <si>
    <t>GAS OIL Commercial</t>
  </si>
  <si>
    <t>GAS OIL Industrial</t>
  </si>
  <si>
    <t>ROAD TRANSPORT Petrol</t>
  </si>
  <si>
    <t>ROAD TRANSPORT DERV</t>
  </si>
  <si>
    <t>Scenario</t>
  </si>
  <si>
    <t>Energy Price Scenario</t>
  </si>
  <si>
    <t>Fuel Type</t>
  </si>
  <si>
    <t>Interactive Components</t>
  </si>
  <si>
    <t xml:space="preserve">Embed within the tool below is an interactive component for calculating the indicative cost/benefit of changes in energy usage. The first component provides an estimate of the economic value generated by a change in fuel consumption. In order to calculate a monetary value, you will need to first select the type of fuel, the end user and the year within which the usage change occurs. Next, please input the expected net change in energy in the empty box below. An increase in consumption should be entered as a positive number whilst a reduction should be a negative figure. Values should be entered in litres for road transportation and in kWh for all other types of fuel. The outputs of the calculation will appear in the blue box on the right-hand side, where you can also select the applicable energy price scenario. </t>
  </si>
  <si>
    <t>Estimated  number of households</t>
  </si>
  <si>
    <t>Temperature Corrected?*</t>
  </si>
  <si>
    <t>Y/N</t>
  </si>
  <si>
    <t>Yes</t>
  </si>
  <si>
    <t>No</t>
  </si>
  <si>
    <t>Electricity (kWh)</t>
  </si>
  <si>
    <t>Gas (kWh)</t>
  </si>
  <si>
    <t>Practical Steps for Inclusion</t>
  </si>
  <si>
    <t xml:space="preserve">Energy price scenarios reflect the upper and lower bounds of possible fossil fuel prices. In the first instance, analysts should consider the central scenario, but low and high estimates should also be used for additional sensitivity testing. </t>
  </si>
  <si>
    <t xml:space="preserve">*Temperature correction accounts for seasonal and annual fluctuations in temperature by adjusting actual usage levels to the level that would be expected if temperatures were at their observed average throughout the year. </t>
  </si>
  <si>
    <t>Additional Sources &amp; Supplementary Information</t>
  </si>
  <si>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change in energy consumption. In addition, the change in energy will also feed directly into the "Benefits" sheet of the CBA model, where you can introduce additional outcome measures such as those explored throughout the rest of this tool. 
Further guidance on how to utilise the Energy Calculator is available within the CBA spreadsheet.  
</t>
  </si>
  <si>
    <t xml:space="preserve">Background documentation for guidance on valuation of energy use and greenhouse gas emissions. </t>
  </si>
  <si>
    <t xml:space="preserve">Supplementary background technical guidance to the above valuation guide. Contains auxiliary material aimed at providing further detail on topics covered in the main guidance. </t>
  </si>
  <si>
    <t>https://www.gov.uk/government/publications/updated-energy-and-emissions-projections-2017</t>
  </si>
  <si>
    <t>Updated energy and emissions projections: 2017</t>
  </si>
  <si>
    <t>Projections of greenhouse gas emissions and energy demand from 2017 to 2035 - should be used to inform modelling of counterfactual demand.</t>
  </si>
  <si>
    <t>BEIS' data tables 1 to 19: supporting the toolkit and guidance</t>
  </si>
  <si>
    <t xml:space="preserve">Data tables including complete forecasts of energy prices and carbon valuations. </t>
  </si>
  <si>
    <t>Conversion factors to enable the translation of activities or outputs delivered to estimated change in energy or emissions.</t>
  </si>
  <si>
    <t>IWI - Internal Wall Insulation</t>
  </si>
  <si>
    <t>EWI - External Wall Insulation</t>
  </si>
  <si>
    <t>CWI - Cavity Wall Insulation</t>
  </si>
  <si>
    <t>PWI - Party Wall Insulation</t>
  </si>
  <si>
    <t>Medium</t>
  </si>
  <si>
    <t>Cost per m² element area (materials + labour)</t>
  </si>
  <si>
    <t>Small flat (&lt;54m²)</t>
  </si>
  <si>
    <t>Large flat (&gt;54m²)</t>
  </si>
  <si>
    <t>Small mid-terrace house (&lt;76m²)</t>
  </si>
  <si>
    <t>Large mid-terrace house (&gt;76m²)</t>
  </si>
  <si>
    <t>Small semi-detached or end-of-terrace (&lt;80m²)</t>
  </si>
  <si>
    <t>Large semi-detached or end terrace (&gt;80m²)</t>
  </si>
  <si>
    <t>Small detached house (&lt;117m²)</t>
  </si>
  <si>
    <t>Large detached house (&gt;117m²)</t>
  </si>
  <si>
    <t>Bungalow (around 117m²)</t>
  </si>
  <si>
    <t>R1 - Loft Insulation (Joists)</t>
  </si>
  <si>
    <t>R2 - Loft Insulation (Rafters)</t>
  </si>
  <si>
    <t>R3 - Flat Roof Insulation</t>
  </si>
  <si>
    <t>F1 - Underfloor Insulation</t>
  </si>
  <si>
    <t>G1 - Double Glazing</t>
  </si>
  <si>
    <t>G3 - Secondary Glazing</t>
  </si>
  <si>
    <t>Gas Boiler Replacement</t>
  </si>
  <si>
    <t>Oil Boiler Replacement</t>
  </si>
  <si>
    <t>Gas Central Heating Installation</t>
  </si>
  <si>
    <t>-</t>
  </si>
  <si>
    <t xml:space="preserve">This section provides guidance on how analysts should quantify the value of changes to greenhouse gas emissions. It should be used where the anticipated or observed change in emissions is a known value, such as where modelling has been undertaken to identify the magnitude of change in fuel consumption. In order to complete such a calculation, it is necessary to have a sufficient understanding of the counterfactual - "what would emissions have been without action" - and the outcome of the intervention or policy - "what is the impact likely to be?". For more information on the positioning of the analysis, including how to consider the appropriate counterfactual, please refer to the CBA Overview tab. If the expected change in fuel consumption or emissions produced are not yet known please refer to the relevant intervention type under the "Projects" section, where you will find guidance on converting from a particular output - such as a domestic installation or a behaviour change - to its relevant impact on emissions. </t>
  </si>
  <si>
    <t>Non-Traded</t>
  </si>
  <si>
    <t>Net Change in tCO2e</t>
  </si>
  <si>
    <t xml:space="preserve">Carbon price scenarios reflect the upper and lower bounds of possible valuations. In the first instance, analysts should consider the central scenario, but low and high estimates should also be used for additional sensitivity testing. </t>
  </si>
  <si>
    <t>Value of GHG Emissions - Sensitivity Testing</t>
  </si>
  <si>
    <t xml:space="preserve">Each GHG has a different potential to accelerate global warming. For convenience, analysts should express the potential impact of GHG emissions in common units. The standard approach is to identify the Global Warming Potential (GWP) of each GHG, which allows to express it in terms of equivalent tonnes of carbon dioxide (tCO2e). Carbon dioxide (CO2) is used as a common unit because it is by far the most abundant GHG. The interactive component below will enable you to convert from a quantify of a particular GHG to its tCO2e using standard conversion factors. </t>
  </si>
  <si>
    <t>Table 10 - GHG Conversion Factors</t>
  </si>
  <si>
    <t>Carbon Dioxide</t>
  </si>
  <si>
    <t>Methane</t>
  </si>
  <si>
    <t>Nitrous Oxide</t>
  </si>
  <si>
    <t>HFC - 134a</t>
  </si>
  <si>
    <t>HFC - 143a</t>
  </si>
  <si>
    <t>Sulphur Hexafluoride</t>
  </si>
  <si>
    <t>Carbon Dioxide as Carbon</t>
  </si>
  <si>
    <t>Greenhouse Gas</t>
  </si>
  <si>
    <t>Units</t>
  </si>
  <si>
    <t xml:space="preserve">The final interactive component will enable you to convert from a change in fuel usage to its estimated implications for carbon equivalent emissions. Please note, this tool should only be used to provide an indicative approximation of carbon emissions avoided. For more detail analysis, including for inclusion in a whole-scale cost benefit analysis for appraisal purposes, please refer to the updated CBA spreadsheet, available via the link in the "Welcome" page of this workbook. </t>
  </si>
  <si>
    <t>Estimated CO2e</t>
  </si>
  <si>
    <t>Net Change in Fuel Usage</t>
  </si>
  <si>
    <t>Please note, carbon conversion factors for natural gas, steam coal (industrial and domestic) and burning oil are only provided by BEIS for a single year, and have therefore been assumed to be consistent over the five years available.</t>
  </si>
  <si>
    <t xml:space="preserve">To appropriately quantify GHG emissions,  analysts should identify key drivers of emissions impacted by a policy or project proposal. Policies and projects can affect emissions of GHGs in a number of ways, either directly (for example through carbon capture and storage), or indirectly through changes in energy use (for example changing from using oil to using gas for heating a house; or using more efficient bulbs to provide light using less electricity).
Fuel combustion is the UK's largest source of GHG emissions, and different fuels emit different quantities of GHG. Therefore, changing the quantity of the fuel that is used, or switching from one fuel to another, will change the amount of emissions produced. The GHG emissions associated with the use of energy may be estimated by applying a fuel-specific emissions factor. By multiplying the energy use (measured in kWh) by an emissions factor (measured in kgCO2e/kWh), one obtains the quantity of GHG emissions produced, measured in terms of the equivalent mass of carbon dioxide emissions (kgCO2e). In order to quantify changes in GHG emissions resulting from changes in energy use, net changes in energy use should first be quantified, following the methodology outlined in the "Energy Usage" section of this toolkit. </t>
  </si>
  <si>
    <t>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carbon equivalent emissions, which should be used once the net change in emissions is known and in instances where there are impacts spanning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"Carbon" worksheet has appeared, you should navigate to the relevant tab to enter your input figures.  Please follow the instructions at the top of the worksheet.  The anticipated emissions both with and without the scheme should be entered in the brown boxes. Outputs will then be generated towards the bottom of the calculator, including the overall change in tCO2e over the project duration and its corresponding net present value.   In addition, the change in emissions will feed directly into the "Benefits" sheet of the CBA model, where you can introduce additional outcome measures such as those explored throughout the rest of this tool.</t>
  </si>
  <si>
    <t xml:space="preserve">Government conversion factors for usage in company reporting, outlining the GHG emissions equivalent of certain activities and materials.  </t>
  </si>
  <si>
    <t>Database containing tested estimates of the embodied carbon of over 200 materials</t>
  </si>
  <si>
    <t xml:space="preserve">GHG conversion factors for carbon-focused innovations and technologies.  </t>
  </si>
  <si>
    <t xml:space="preserve">This section provides guidance on how analysts should quantify the value of changes in air quality, including an overview of the damage costs approach recommended by DEFRA. It should be used where the anticipated or observed change in air quality is a known value, such as where modelling has been undertaken to identify the magnitude of change in emissions of the pollutants outlined below. In instances where the implications of your project on air quality are not yet known, but where the anticipated change in fuel use or carbon emissions can be estimated, please refer to the "Energy Usage" and "Carbon Emissions" sections of this workbook respectively. </t>
  </si>
  <si>
    <t>Industry</t>
  </si>
  <si>
    <t>Sulphur Oxide</t>
  </si>
  <si>
    <t>Ammonia</t>
  </si>
  <si>
    <t xml:space="preserve">Air pollution can generally be defined as airborne chemicals, particulates, and biological materials that cause harm to humans or damage the environment. Under this definition, there are three key groups of impacts: adverse health impacts (including mortality and morbidity), immediate environmental impacts (such as acidification and soil eutrophication), and long-term environmental impacts (which include climate change). The Interdepartmental Group on Costs and Benefits (IGCB), a Defra-led panel of experts, has developed a number of monetisation methodologies to aid analysts and policymakers in quantifying the impacts of air pollution across the areas outlined above. The approach to be taken depends on the characteristics of the project in question. </t>
  </si>
  <si>
    <t xml:space="preserve">Embed within the tool below is an interactive component for calculating the indicative cost/benefit of changes in air quality. The first component provides an estimate of the overall damage cost for changes in the quantity of different types of pollutant. In order to calculate a monetary value, you will need to first select the type of pollutant and the sensitivity scenario (low, central or high). Next, please input the expected change in tonnage polluted in the empty box below. The outputs of the calculation will then appear in the blue box on the right-hand side. </t>
  </si>
  <si>
    <t>Pollutant</t>
  </si>
  <si>
    <t>Sensitivity Scenario</t>
  </si>
  <si>
    <t>Tonnes Polluted</t>
  </si>
  <si>
    <t xml:space="preserve">Figure 3. Air Quality Damage Costs per Tonne </t>
  </si>
  <si>
    <t>BEIS' guidance on the UK's target-consistent approach to valuing changes in emissions for project appraisal</t>
  </si>
  <si>
    <t>Overall Damage Cost</t>
  </si>
  <si>
    <t>National Average Electricity</t>
  </si>
  <si>
    <t>National Average Gas</t>
  </si>
  <si>
    <t>National Average Coal</t>
  </si>
  <si>
    <t>National Average Burning oil</t>
  </si>
  <si>
    <t>National Average Biomass</t>
  </si>
  <si>
    <t>Domestic Inner Conurbation Gas</t>
  </si>
  <si>
    <t>Domestic Inner Conurbation Coal</t>
  </si>
  <si>
    <t>Domestic Inner Conurbation Burning oil</t>
  </si>
  <si>
    <t>Domestic Inner Conurbation Biomass</t>
  </si>
  <si>
    <t>Domestic Urban Big Gas</t>
  </si>
  <si>
    <t>Domestic Urban Big Coal</t>
  </si>
  <si>
    <t>Domestic Urban Big Burning oil</t>
  </si>
  <si>
    <t>Domestic Urban Big Biomass</t>
  </si>
  <si>
    <t>Domestic Urban Medium Gas</t>
  </si>
  <si>
    <t>Domestic Urban Medium Coal</t>
  </si>
  <si>
    <t>Domestic Urban Medium Burning oil</t>
  </si>
  <si>
    <t>Domestic Urban Medium Biomass</t>
  </si>
  <si>
    <t>Domestic Urban Small Coal</t>
  </si>
  <si>
    <t>Domestic Urban Small Burning oil</t>
  </si>
  <si>
    <t>Domestic Urban Small Biomass</t>
  </si>
  <si>
    <t>Domestic Rural Coal</t>
  </si>
  <si>
    <t>Domestic Rural Burning oil</t>
  </si>
  <si>
    <t>Domestic Rural Biomass</t>
  </si>
  <si>
    <t>Location</t>
  </si>
  <si>
    <t>Net Change in Energy Usage (kWh)</t>
  </si>
  <si>
    <t xml:space="preserve">If the calculator returns a null result, you may need to ensure that your location and fuel type produce a correct combination. Electricity is only available for the national average, whilst gas is unavailable for "domestic urban small" and "domestic rural". </t>
  </si>
  <si>
    <t xml:space="preserve">*Definitions of the areas above are taken from the DfT National Transport model and can be found in the link below in table A2: </t>
  </si>
  <si>
    <t xml:space="preserve">The final interactive component is designed to calculate the regional air quality damage costs for emissions produced by the transport sector. Once again, emissions are differentiated by their geographic location and the primary fuel usage. Changes should be entered in litres. </t>
  </si>
  <si>
    <t>Vehicle/Fuel Type</t>
  </si>
  <si>
    <t>Change in Fuel Usage (litre)</t>
  </si>
  <si>
    <t>Vehicles</t>
  </si>
  <si>
    <t>All Average</t>
  </si>
  <si>
    <t>Rural</t>
  </si>
  <si>
    <t>DEFRA guidance on quantifying air quality, including detailed explanations of the impact pathway and damage cost approach</t>
  </si>
  <si>
    <t>Health &amp; Wellbeing</t>
  </si>
  <si>
    <t>Comfort &amp; Rebound Effects</t>
  </si>
  <si>
    <t xml:space="preserve">A financial saving or expenditure that changes the consumption of the same energy product is defined as a direct rebound effect. Conversely, a saving or expenditure that changes consumption of other energy products or other goods is defined as an indirect rebound effect. Given the lack of precedence in appraisal of real-world rebounds beyond the direct rebound effect and the difficulty in their estimation, the guidance recommends that only the direct rebound effect is quantified and valued where necessary, and that this valuation is approximated by the retail price. It is not essential to value indirect rebound effects as this requires an analysis of changes in disposable income and expenditure that is disproportionate in most appraisals. 
The direct rebound effect is valued at the retail price of energy as opposed to the LRVC as this captures the gain in welfare, given that the retail price acts as a proxy of the consumer's willingness to pay. For further details on the LRVC, please see the "Energy Usage" section of this workbook. Rebound effects can apply to households, businesses, government institutions, and other economic agents. Therefore an appraisal should consider the rebound effects for all parties impacted by a proposal. </t>
  </si>
  <si>
    <t>Estimates of ten year domestic rebound effects, disaggregated into engineering, embodied and income components.</t>
  </si>
  <si>
    <t xml:space="preserve">Whilst estimates of ten year domestic rebound effects are available from the source below, the magnitude of rebound effects are known to vary considerably depending on the local context including the specific nature of the installation, and therefore observed estimates - such as those taken from existing pilots - are preferred. Figures from this source should only be incorporated in indicative appraisal used to scope the requirements of further analysis. </t>
  </si>
  <si>
    <t>Hazard</t>
  </si>
  <si>
    <t>No. of Cat 1 Hazards</t>
  </si>
  <si>
    <t>NHS annual saving if hazard fixed</t>
  </si>
  <si>
    <t>per unit annual saving (DCLG estimate)</t>
  </si>
  <si>
    <t>Excess cold</t>
  </si>
  <si>
    <t>Falls on stairs</t>
  </si>
  <si>
    <t>Falls on the level</t>
  </si>
  <si>
    <t>Falls between levels</t>
  </si>
  <si>
    <t>Fire</t>
  </si>
  <si>
    <t>Collision and entrapment</t>
  </si>
  <si>
    <t>Falls - baths</t>
  </si>
  <si>
    <t>Dampness</t>
  </si>
  <si>
    <t>Hot surfaces</t>
  </si>
  <si>
    <t>Lead</t>
  </si>
  <si>
    <t>Entry by intruders</t>
  </si>
  <si>
    <t>Radon</t>
  </si>
  <si>
    <t>Sanitation (Personal hygiene)</t>
  </si>
  <si>
    <t>Food safety</t>
  </si>
  <si>
    <t>Pests (Domestic hygiene)</t>
  </si>
  <si>
    <t>Overcrowding</t>
  </si>
  <si>
    <t>Noise</t>
  </si>
  <si>
    <t>Carbon monoxide</t>
  </si>
  <si>
    <t>Structural collapse</t>
  </si>
  <si>
    <t>Electrical problems</t>
  </si>
  <si>
    <t>Ergonomics</t>
  </si>
  <si>
    <t>Un-combusted fuel gas</t>
  </si>
  <si>
    <t>Water supply</t>
  </si>
  <si>
    <t>Excess heat</t>
  </si>
  <si>
    <t>Any</t>
  </si>
  <si>
    <t>Any (excluding overcrowding)</t>
  </si>
  <si>
    <t>Hazard Type</t>
  </si>
  <si>
    <t>Number of hazards</t>
  </si>
  <si>
    <t>Fiscal value to the NHS</t>
  </si>
  <si>
    <t>Figures quoted are annual - for modelling multi-year benefits please see the guidance below.</t>
  </si>
  <si>
    <t>IWI - Internal Wall Insulation Low</t>
  </si>
  <si>
    <t>IWI - Internal Wall Insulation Medium</t>
  </si>
  <si>
    <t>IWI - Internal Wall Insulation High</t>
  </si>
  <si>
    <t>EWI - External Wall Insulation Low</t>
  </si>
  <si>
    <t>EWI - External Wall Insulation Medium</t>
  </si>
  <si>
    <t>EWI - External Wall Insulation High</t>
  </si>
  <si>
    <t>CWI - Cavity Wall Insulation Low</t>
  </si>
  <si>
    <t>CWI - Cavity Wall Insulation Medium</t>
  </si>
  <si>
    <t>CWI - Cavity Wall Insulation High</t>
  </si>
  <si>
    <t>PWI - Party Wall Insulation Low</t>
  </si>
  <si>
    <t>PWI - Party Wall Insulation Medium</t>
  </si>
  <si>
    <t>PWI - Party Wall Insulation High</t>
  </si>
  <si>
    <t>R1 - Loft Insulation (Joists) Low</t>
  </si>
  <si>
    <t>R1 - Loft Insulation (Joists) Medium</t>
  </si>
  <si>
    <t>R1 - Loft Insulation (Joists) High</t>
  </si>
  <si>
    <t>R2 - Loft Insulation (Rafters) Low</t>
  </si>
  <si>
    <t>R2 - Loft Insulation (Rafters) Medium</t>
  </si>
  <si>
    <t>R2 - Loft Insulation (Rafters) High</t>
  </si>
  <si>
    <t>R3 - Flat Roof Insulation Low</t>
  </si>
  <si>
    <t>R3 - Flat Roof Insulation Medium</t>
  </si>
  <si>
    <t>R3 - Flat Roof Insulation High</t>
  </si>
  <si>
    <t>F1 - Underfloor Insulation Medium</t>
  </si>
  <si>
    <t>G1 - Double Glazing Low</t>
  </si>
  <si>
    <t>G1 - Double Glazing Medium</t>
  </si>
  <si>
    <t>G1 - Double Glazing High</t>
  </si>
  <si>
    <t>G3 - Secondary Glazing Low</t>
  </si>
  <si>
    <t>G3 - Secondary Glazing Medium</t>
  </si>
  <si>
    <t>G3 - Secondary Glazing High</t>
  </si>
  <si>
    <t>Gas Boiler Replacement Low</t>
  </si>
  <si>
    <t>Gas Boiler Replacement Medium</t>
  </si>
  <si>
    <t>Gas Boiler Replacement High</t>
  </si>
  <si>
    <t>Oil Boiler Replacement Low</t>
  </si>
  <si>
    <t>Oil Boiler Replacement Medium</t>
  </si>
  <si>
    <t>Oil Boiler Replacement High</t>
  </si>
  <si>
    <t>Gas Central Heating Installation Low</t>
  </si>
  <si>
    <t>Gas Central Heating Installation Medium</t>
  </si>
  <si>
    <t>Gas Central Heating Installation High</t>
  </si>
  <si>
    <t>Condenscing boiler</t>
  </si>
  <si>
    <t>Solid Wall Insulation</t>
  </si>
  <si>
    <t>Solar PV</t>
  </si>
  <si>
    <t>Solar</t>
  </si>
  <si>
    <t>Type of Installation</t>
  </si>
  <si>
    <t>Property Type</t>
  </si>
  <si>
    <t xml:space="preserve">Price scenarios reflect the upper and lower bounds of possible installation prices based on the underlying case studies. In the first instance, analysts should consider the medium scenario, but low and high estimates should also be used for additional sensitivity testing. </t>
  </si>
  <si>
    <t>Quantity</t>
  </si>
  <si>
    <t>Cavity Wall Insulation</t>
  </si>
  <si>
    <t>Loft Insulation</t>
  </si>
  <si>
    <t>5 or more</t>
  </si>
  <si>
    <t>Detached</t>
  </si>
  <si>
    <t>Semi-detached</t>
  </si>
  <si>
    <t>End terrace</t>
  </si>
  <si>
    <t>Mid terrace</t>
  </si>
  <si>
    <t>Bungalow</t>
  </si>
  <si>
    <t>Energy Savings</t>
  </si>
  <si>
    <t xml:space="preserve">The box below provides the estimated energy saving from installation of the measures identified in the user input box on the right. All values are taken from the National Energy Efficiency Data Framework (NEED) and are quoted in kWh. All figures should be monetised using the LRVC of domestic gas, except for Solar PV which is best quantified using the LRVC of electricity. Please see the "Energy" section of this workbook for more details. </t>
  </si>
  <si>
    <t xml:space="preserve">Any policy which has significant implications on the supply of energy could affect the overall energy security and resilience of the country. There is as yet no clear consensus on the most effective way to capture energy security, however departmental guidance outlines two approaches for assessing the impacts on energy security - either a quantitative or qualitative approach. A quantitative approach would involve first estimating the expected unmet energy demand, summarised by the formula below. Undertaking such a calculation for each year of the intervention, in comparison to a business-as-usual "do-nothing" scenario would generate an expected change in energy security, which could be compared against the cost of delivery to derive an indicative return on investment.  In reality, assessing the impact that a policy may have on the probability of an interruption to supply is a complex exercise, and is often beyond the scope of local energy programmes. </t>
  </si>
  <si>
    <t>Formula 1. Quantifying Interruptions to Supply</t>
  </si>
  <si>
    <t xml:space="preserve">Domestic, not winter, not peak, weekend </t>
  </si>
  <si>
    <t xml:space="preserve">Domestic, not winter, not peak, weekday </t>
  </si>
  <si>
    <t xml:space="preserve">Domestic, not winter, peak, weekday </t>
  </si>
  <si>
    <t xml:space="preserve">Domestic, winter, not peak, weekend </t>
  </si>
  <si>
    <t xml:space="preserve">Domestic, winter, not peak, weekday </t>
  </si>
  <si>
    <t xml:space="preserve">Domestic, winter, peak, weekday </t>
  </si>
  <si>
    <t xml:space="preserve">Domestic, winter, peak, weekend </t>
  </si>
  <si>
    <t xml:space="preserve">SME, summer, not peak, work day </t>
  </si>
  <si>
    <t xml:space="preserve">SME, summer, peak, work day </t>
  </si>
  <si>
    <t xml:space="preserve">SME, winter, not peak, work day </t>
  </si>
  <si>
    <t xml:space="preserve">SME, winter, peak, work day </t>
  </si>
  <si>
    <t>SME, summer, not peak, non-work day</t>
  </si>
  <si>
    <t>SME, summer, peak, non-work day</t>
  </si>
  <si>
    <t>SME, winter, not peak, non-work day</t>
  </si>
  <si>
    <t>SME, winter, peak, non-work day</t>
  </si>
  <si>
    <t>Interruption Type</t>
  </si>
  <si>
    <t>Value of Load Lost</t>
  </si>
  <si>
    <t xml:space="preserve">The Value of Lost Load (VoLL) for Electricity in Great Britain (London Economics)
</t>
  </si>
  <si>
    <t>Estimates of the value of load lost for domestic &amp; SME audiences throughout the various times of day and seasons</t>
  </si>
  <si>
    <t>Duration of Interruption (hours)</t>
  </si>
  <si>
    <t>Introduction</t>
  </si>
  <si>
    <t>LA Name</t>
  </si>
  <si>
    <t>Estimated number of households</t>
  </si>
  <si>
    <t>Estimated number of fuel poor households</t>
  </si>
  <si>
    <t>Proportion of households fuel poor (%)</t>
  </si>
  <si>
    <t>County Durham</t>
  </si>
  <si>
    <t>Darlington</t>
  </si>
  <si>
    <t>Gateshead</t>
  </si>
  <si>
    <t>Hartlepool</t>
  </si>
  <si>
    <t>Middlesbrough</t>
  </si>
  <si>
    <t>Newcastle upon Tyne</t>
  </si>
  <si>
    <t>North Tyneside</t>
  </si>
  <si>
    <t>Northumberland</t>
  </si>
  <si>
    <t>Redcar and Cleveland</t>
  </si>
  <si>
    <t>South Tyneside</t>
  </si>
  <si>
    <t>Stockton-on-Tees</t>
  </si>
  <si>
    <t>Sunderland</t>
  </si>
  <si>
    <t>Allerdale</t>
  </si>
  <si>
    <t>Barrow-in-Furness</t>
  </si>
  <si>
    <t>Blackburn with Darwen</t>
  </si>
  <si>
    <t>Blackpool</t>
  </si>
  <si>
    <t>Bolton</t>
  </si>
  <si>
    <t>Burnley</t>
  </si>
  <si>
    <t>Bury</t>
  </si>
  <si>
    <t>Carlisle</t>
  </si>
  <si>
    <t>Cheshire East</t>
  </si>
  <si>
    <t>Cheshire West and Chester</t>
  </si>
  <si>
    <t>Chorley</t>
  </si>
  <si>
    <t>Copeland</t>
  </si>
  <si>
    <t>Eden</t>
  </si>
  <si>
    <t>Fylde</t>
  </si>
  <si>
    <t>Halton</t>
  </si>
  <si>
    <t>Hyndburn</t>
  </si>
  <si>
    <t>Lancaster</t>
  </si>
  <si>
    <t>Liverpool</t>
  </si>
  <si>
    <t>Manchester</t>
  </si>
  <si>
    <t>Pendle</t>
  </si>
  <si>
    <t>Preston</t>
  </si>
  <si>
    <t>Ribble Valley</t>
  </si>
  <si>
    <t>Rochdale</t>
  </si>
  <si>
    <t>Rossendale</t>
  </si>
  <si>
    <t>Salford</t>
  </si>
  <si>
    <t>Sefton</t>
  </si>
  <si>
    <t>South Lakeland</t>
  </si>
  <si>
    <t>South Ribble</t>
  </si>
  <si>
    <t>St. Helens</t>
  </si>
  <si>
    <t>Stockport</t>
  </si>
  <si>
    <t>Tameside</t>
  </si>
  <si>
    <t>Trafford</t>
  </si>
  <si>
    <t>Warrington</t>
  </si>
  <si>
    <t>West Lancashire</t>
  </si>
  <si>
    <t>Wigan</t>
  </si>
  <si>
    <t>Wirral</t>
  </si>
  <si>
    <t>Wyre</t>
  </si>
  <si>
    <t>Barnsley</t>
  </si>
  <si>
    <t>Calderdale</t>
  </si>
  <si>
    <t>Craven</t>
  </si>
  <si>
    <t>Doncaster</t>
  </si>
  <si>
    <t>East Riding of Yorkshire</t>
  </si>
  <si>
    <t>Hambleton</t>
  </si>
  <si>
    <t>Harrogate</t>
  </si>
  <si>
    <t>North East Lincolnshire</t>
  </si>
  <si>
    <t>North Lincolnshire</t>
  </si>
  <si>
    <t>Richmondshire</t>
  </si>
  <si>
    <t>Ryedale</t>
  </si>
  <si>
    <t>Scarborough</t>
  </si>
  <si>
    <t>Selby</t>
  </si>
  <si>
    <t>Sheffield</t>
  </si>
  <si>
    <t>Wakefield</t>
  </si>
  <si>
    <t>York</t>
  </si>
  <si>
    <t>Amber Valley</t>
  </si>
  <si>
    <t>Ashfield</t>
  </si>
  <si>
    <t>Bassetlaw</t>
  </si>
  <si>
    <t>Blaby</t>
  </si>
  <si>
    <t>Bolsover</t>
  </si>
  <si>
    <t>Boston</t>
  </si>
  <si>
    <t>Broxtowe</t>
  </si>
  <si>
    <t>Charnwood</t>
  </si>
  <si>
    <t>Chesterfield</t>
  </si>
  <si>
    <t>Corby</t>
  </si>
  <si>
    <t>Daventry</t>
  </si>
  <si>
    <t>Derbyshire Dales</t>
  </si>
  <si>
    <t>East Lindsey</t>
  </si>
  <si>
    <t>East Northamptonshire</t>
  </si>
  <si>
    <t>Erewash</t>
  </si>
  <si>
    <t>Gedling</t>
  </si>
  <si>
    <t>Harborough</t>
  </si>
  <si>
    <t>High Peak</t>
  </si>
  <si>
    <t>Hinckley and Bosworth</t>
  </si>
  <si>
    <t>Kettering</t>
  </si>
  <si>
    <t>Leicester</t>
  </si>
  <si>
    <t>Lincoln</t>
  </si>
  <si>
    <t>Mansfield</t>
  </si>
  <si>
    <t>Melton</t>
  </si>
  <si>
    <t>Newark and Sherwood</t>
  </si>
  <si>
    <t>North East Derbyshire</t>
  </si>
  <si>
    <t>North Kesteven</t>
  </si>
  <si>
    <t>North West Leicestershire</t>
  </si>
  <si>
    <t>Northampton</t>
  </si>
  <si>
    <t>Nottingham</t>
  </si>
  <si>
    <t>Oadby and Wigston</t>
  </si>
  <si>
    <t>Rushcliffe</t>
  </si>
  <si>
    <t>South Derbyshire</t>
  </si>
  <si>
    <t>South Holland</t>
  </si>
  <si>
    <t>South Kesteven</t>
  </si>
  <si>
    <t>South Northamptonshire</t>
  </si>
  <si>
    <t>Wellingborough</t>
  </si>
  <si>
    <t>West Lindsey</t>
  </si>
  <si>
    <t>Birmingham</t>
  </si>
  <si>
    <t>Bromsgrove</t>
  </si>
  <si>
    <t>Cannock Chase</t>
  </si>
  <si>
    <t>Coventry</t>
  </si>
  <si>
    <t>East Staffordshire</t>
  </si>
  <si>
    <t>Lichfield</t>
  </si>
  <si>
    <t>Malvern Hills</t>
  </si>
  <si>
    <t>Newcastle-under-Lyme</t>
  </si>
  <si>
    <t>North Warwickshire</t>
  </si>
  <si>
    <t>Nuneaton and Bedworth</t>
  </si>
  <si>
    <t>Redditch</t>
  </si>
  <si>
    <t>Rugby</t>
  </si>
  <si>
    <t>Shropshire</t>
  </si>
  <si>
    <t>Solihull</t>
  </si>
  <si>
    <t>South Staffordshire</t>
  </si>
  <si>
    <t>Stafford</t>
  </si>
  <si>
    <t>Staffordshire Moorlands</t>
  </si>
  <si>
    <t>Stoke-on-Trent</t>
  </si>
  <si>
    <t>Stratford-on-Avon</t>
  </si>
  <si>
    <t>Tamworth</t>
  </si>
  <si>
    <t>Telford and Wrekin</t>
  </si>
  <si>
    <t>Walsall</t>
  </si>
  <si>
    <t>Warwick</t>
  </si>
  <si>
    <t>Wolverhampton</t>
  </si>
  <si>
    <t>Worcester</t>
  </si>
  <si>
    <t>Wychavon</t>
  </si>
  <si>
    <t>Wyre Forest</t>
  </si>
  <si>
    <t>Babergh</t>
  </si>
  <si>
    <t>Basildon</t>
  </si>
  <si>
    <t>Bedford</t>
  </si>
  <si>
    <t>Braintree</t>
  </si>
  <si>
    <t>Breckland</t>
  </si>
  <si>
    <t>Brentwood</t>
  </si>
  <si>
    <t>Broadland</t>
  </si>
  <si>
    <t>Broxbourne</t>
  </si>
  <si>
    <t>Cambridge</t>
  </si>
  <si>
    <t>Castle Point</t>
  </si>
  <si>
    <t>Central Bedfordshire</t>
  </si>
  <si>
    <t>Chelmsford</t>
  </si>
  <si>
    <t>Colchester</t>
  </si>
  <si>
    <t>Dacorum</t>
  </si>
  <si>
    <t>East Cambridgeshire</t>
  </si>
  <si>
    <t>East Hertfordshire</t>
  </si>
  <si>
    <t>Epping Forest</t>
  </si>
  <si>
    <t>Fenland</t>
  </si>
  <si>
    <t>Great Yarmouth</t>
  </si>
  <si>
    <t>Harlow</t>
  </si>
  <si>
    <t>Hertsmere</t>
  </si>
  <si>
    <t>Huntingdonshire</t>
  </si>
  <si>
    <t>Ipswich</t>
  </si>
  <si>
    <t>Luton</t>
  </si>
  <si>
    <t>Maldon</t>
  </si>
  <si>
    <t>Mid Suffolk</t>
  </si>
  <si>
    <t>North Hertfordshire</t>
  </si>
  <si>
    <t>North Norfolk</t>
  </si>
  <si>
    <t>Norwich</t>
  </si>
  <si>
    <t>Peterborough</t>
  </si>
  <si>
    <t>Rochford</t>
  </si>
  <si>
    <t>South Cambridgeshire</t>
  </si>
  <si>
    <t>South Norfolk</t>
  </si>
  <si>
    <t>Southend-on-Sea</t>
  </si>
  <si>
    <t>St Albans</t>
  </si>
  <si>
    <t>Stevenage</t>
  </si>
  <si>
    <t>Tendring</t>
  </si>
  <si>
    <t>Three Rivers</t>
  </si>
  <si>
    <t>Thurrock</t>
  </si>
  <si>
    <t>Uttlesford</t>
  </si>
  <si>
    <t>Watford</t>
  </si>
  <si>
    <t>Welwyn Hatfield</t>
  </si>
  <si>
    <t>Barking and Dagenham</t>
  </si>
  <si>
    <t>Barnet</t>
  </si>
  <si>
    <t>Bexley</t>
  </si>
  <si>
    <t>Bromley</t>
  </si>
  <si>
    <t>Camden</t>
  </si>
  <si>
    <t>City of London</t>
  </si>
  <si>
    <t>Croydon</t>
  </si>
  <si>
    <t>Ealing</t>
  </si>
  <si>
    <t>Enfield</t>
  </si>
  <si>
    <t>Greenwich</t>
  </si>
  <si>
    <t>Haringey</t>
  </si>
  <si>
    <t>Harrow</t>
  </si>
  <si>
    <t>Havering</t>
  </si>
  <si>
    <t>Hillingdon</t>
  </si>
  <si>
    <t>Hounslow</t>
  </si>
  <si>
    <t>Islington</t>
  </si>
  <si>
    <t>Kensington and Chelsea</t>
  </si>
  <si>
    <t>Kingston upon Thames</t>
  </si>
  <si>
    <t>Merton</t>
  </si>
  <si>
    <t>Redbridge</t>
  </si>
  <si>
    <t>Richmond upon Thames</t>
  </si>
  <si>
    <t>Southwark</t>
  </si>
  <si>
    <t>Sutton</t>
  </si>
  <si>
    <t>Tower Hamlets</t>
  </si>
  <si>
    <t>Waltham Forest</t>
  </si>
  <si>
    <t>Wandsworth</t>
  </si>
  <si>
    <t>Westminster</t>
  </si>
  <si>
    <t>Adur</t>
  </si>
  <si>
    <t>Arun</t>
  </si>
  <si>
    <t>Ashford</t>
  </si>
  <si>
    <t>Basingstoke and Deane</t>
  </si>
  <si>
    <t>Bracknell Forest</t>
  </si>
  <si>
    <t>Brighton and Hove</t>
  </si>
  <si>
    <t>Canterbury</t>
  </si>
  <si>
    <t>Cherwell</t>
  </si>
  <si>
    <t>Chichester</t>
  </si>
  <si>
    <t>Crawley</t>
  </si>
  <si>
    <t>Dartford</t>
  </si>
  <si>
    <t>Dover</t>
  </si>
  <si>
    <t>East Hampshire</t>
  </si>
  <si>
    <t>Eastbourne</t>
  </si>
  <si>
    <t>Eastleigh</t>
  </si>
  <si>
    <t>Elmbridge</t>
  </si>
  <si>
    <t>Epsom and Ewell</t>
  </si>
  <si>
    <t>Fareham</t>
  </si>
  <si>
    <t>Gosport</t>
  </si>
  <si>
    <t>Gravesham</t>
  </si>
  <si>
    <t>Guildford</t>
  </si>
  <si>
    <t>Hart</t>
  </si>
  <si>
    <t>Hastings</t>
  </si>
  <si>
    <t>Havant</t>
  </si>
  <si>
    <t>Horsham</t>
  </si>
  <si>
    <t>Isle of Wight</t>
  </si>
  <si>
    <t>Lewes</t>
  </si>
  <si>
    <t>Maidstone</t>
  </si>
  <si>
    <t>Medway</t>
  </si>
  <si>
    <t>Mid Sussex</t>
  </si>
  <si>
    <t>Milton Keynes</t>
  </si>
  <si>
    <t>Mole Valley</t>
  </si>
  <si>
    <t>New Forest</t>
  </si>
  <si>
    <t>Oxford</t>
  </si>
  <si>
    <t>Portsmouth</t>
  </si>
  <si>
    <t>Reading</t>
  </si>
  <si>
    <t>Reigate and Banstead</t>
  </si>
  <si>
    <t>Rother</t>
  </si>
  <si>
    <t>Runnymede</t>
  </si>
  <si>
    <t>Rushmoor</t>
  </si>
  <si>
    <t>Sevenoaks</t>
  </si>
  <si>
    <t>Slough</t>
  </si>
  <si>
    <t>South Oxfordshire</t>
  </si>
  <si>
    <t>Southampton</t>
  </si>
  <si>
    <t>Spelthorne</t>
  </si>
  <si>
    <t>Surrey Heath</t>
  </si>
  <si>
    <t>Swale</t>
  </si>
  <si>
    <t>Tandridge</t>
  </si>
  <si>
    <t>Test Valley</t>
  </si>
  <si>
    <t>Thanet</t>
  </si>
  <si>
    <t>Tonbridge and Malling</t>
  </si>
  <si>
    <t>Tunbridge Wells</t>
  </si>
  <si>
    <t>Vale of White Horse</t>
  </si>
  <si>
    <t>Waverley</t>
  </si>
  <si>
    <t>Wealden</t>
  </si>
  <si>
    <t>West Berkshire</t>
  </si>
  <si>
    <t>West Oxfordshire</t>
  </si>
  <si>
    <t>Winchester</t>
  </si>
  <si>
    <t>Windsor and Maidenhead</t>
  </si>
  <si>
    <t>Woking</t>
  </si>
  <si>
    <t>Wokingham</t>
  </si>
  <si>
    <t>Worthing</t>
  </si>
  <si>
    <t>Bath and North East Somerset</t>
  </si>
  <si>
    <t>Cheltenham</t>
  </si>
  <si>
    <t>Cornwall</t>
  </si>
  <si>
    <t>Cotswold</t>
  </si>
  <si>
    <t>East Devon</t>
  </si>
  <si>
    <t>Exeter</t>
  </si>
  <si>
    <t>Forest of Dean</t>
  </si>
  <si>
    <t>Gloucester</t>
  </si>
  <si>
    <t>Isles of Scilly</t>
  </si>
  <si>
    <t>Mendip</t>
  </si>
  <si>
    <t>Mid Devon</t>
  </si>
  <si>
    <t>North Devon</t>
  </si>
  <si>
    <t>North Somerset</t>
  </si>
  <si>
    <t>Plymouth</t>
  </si>
  <si>
    <t>Sedgemoor</t>
  </si>
  <si>
    <t>South Gloucestershire</t>
  </si>
  <si>
    <t>South Hams</t>
  </si>
  <si>
    <t>South Somerset</t>
  </si>
  <si>
    <t>Stroud</t>
  </si>
  <si>
    <t>Swindon</t>
  </si>
  <si>
    <t>Teignbridge</t>
  </si>
  <si>
    <t>Tewkesbury</t>
  </si>
  <si>
    <t>Torbay</t>
  </si>
  <si>
    <t>Torridge</t>
  </si>
  <si>
    <t>West Devon</t>
  </si>
  <si>
    <t>Wiltshire</t>
  </si>
  <si>
    <t>Local Authority</t>
  </si>
  <si>
    <t>Fuel Poverty Estimates</t>
  </si>
  <si>
    <t>Number of Households</t>
  </si>
  <si>
    <t>Estimated number fuel poor</t>
  </si>
  <si>
    <t>Proportion fuel poor</t>
  </si>
  <si>
    <t xml:space="preserve">This roadmap is designed to be used in tandem with the updated CBA spreadsheet, which will enable you to consolidate multiple costs and benefits in order to understand the overall return on investment of your proposal. A link to the CBA spreadsheet can be found on the "Welcome" page of this workbook. The benefits tab of the tool is pre-populated with several benefits of relevance to fuel poverty, notably the energy efficiency and carbon calculators and benefits related to health impacts and improvements of quality of life, which should be used when the magnitude of the benefits are known. Further guidance on quantifying impacts related to fuel poverty can be found on the corresponding pages of this roadmap. </t>
  </si>
  <si>
    <t>health</t>
  </si>
  <si>
    <t>outcomes</t>
  </si>
  <si>
    <t>framework/data#page/0</t>
  </si>
  <si>
    <t>Broad habitat</t>
  </si>
  <si>
    <t>All habitat types the value is applicable for</t>
  </si>
  <si>
    <t>Environmental impact / good</t>
  </si>
  <si>
    <t>Value (2014 prices)</t>
  </si>
  <si>
    <t>Mountains, moors and heaths</t>
  </si>
  <si>
    <t xml:space="preserve">Recreation and tourism </t>
  </si>
  <si>
    <t>Approx. 2.00 – 6.00 (general users/informal recreation activities)</t>
  </si>
  <si>
    <t>Approx. 35.00 (rock climbers)</t>
  </si>
  <si>
    <t>Approx. 40.00 (rock climbers)</t>
  </si>
  <si>
    <t>£/visit</t>
  </si>
  <si>
    <t>Semi-natural grasslands</t>
  </si>
  <si>
    <t>Semi-natural grasslands; enclosed farmland; urban (green space)</t>
  </si>
  <si>
    <t>Approx. 2.00</t>
  </si>
  <si>
    <t>Approx. 6.00</t>
  </si>
  <si>
    <t>Enclosed farmland</t>
  </si>
  <si>
    <t>Freshwater, wetlands and floodplains</t>
  </si>
  <si>
    <t>Approx. 2.00 -6.00 (general users/informal recreation activities)</t>
  </si>
  <si>
    <t>Approx. 30.00 (anglers)</t>
  </si>
  <si>
    <t>Urban (green space)</t>
  </si>
  <si>
    <t>Woodland</t>
  </si>
  <si>
    <t>Approx. 10.00 (e.g. nature watchers)</t>
  </si>
  <si>
    <t>Approx. 19.00 (e.g. cyclists)</t>
  </si>
  <si>
    <t xml:space="preserve">Coastal margins </t>
  </si>
  <si>
    <t>Coastal margins</t>
  </si>
  <si>
    <t>Water purification and waste treatment; recreation and tourism; aesthetic value; biodiversity</t>
  </si>
  <si>
    <t>Approx. 200.00</t>
  </si>
  <si>
    <t>Approx. 1,000.00</t>
  </si>
  <si>
    <t>Approx. 1,600.00</t>
  </si>
  <si>
    <t>£/ha/yr</t>
  </si>
  <si>
    <t>Approx. 360</t>
  </si>
  <si>
    <t>Approx. 1,200</t>
  </si>
  <si>
    <t>Marine</t>
  </si>
  <si>
    <t>Approx. 30.00 – 50.00 (shore anglers and divers)</t>
  </si>
  <si>
    <t>Approx. 130.00 (boat anglers)</t>
  </si>
  <si>
    <t>Recreation and tourism; aesthetic value; biodiversity</t>
  </si>
  <si>
    <r>
      <t>£/km/yr (rivers); £/km</t>
    </r>
    <r>
      <rPr>
        <vertAlign val="superscript"/>
        <sz val="11"/>
        <color theme="1"/>
        <rFont val="Calibri"/>
        <family val="2"/>
        <scheme val="minor"/>
      </rPr>
      <t>2</t>
    </r>
    <r>
      <rPr>
        <sz val="11"/>
        <color theme="1"/>
        <rFont val="Calibri"/>
        <family val="2"/>
        <scheme val="minor"/>
      </rPr>
      <t>/yr (lakes, coastal and transitional waters)</t>
    </r>
  </si>
  <si>
    <t>Food</t>
  </si>
  <si>
    <t>Approx. 2,000.00</t>
  </si>
  <si>
    <t>£/tonne</t>
  </si>
  <si>
    <t>Approx. 300.00 – 700.00</t>
  </si>
  <si>
    <t>Approx. 1,000.00 - 4,000.00</t>
  </si>
  <si>
    <t>Approx. 6,000.00 - 11,000.00</t>
  </si>
  <si>
    <t>£/tonne, first sale value</t>
  </si>
  <si>
    <t>Fibre and fuel</t>
  </si>
  <si>
    <t>Approx. 10.00 -15.00</t>
  </si>
  <si>
    <t>Approx. 40.00 – 60.00</t>
  </si>
  <si>
    <t>Approx. 115.00</t>
  </si>
  <si>
    <r>
      <t>£/m</t>
    </r>
    <r>
      <rPr>
        <vertAlign val="superscript"/>
        <sz val="11"/>
        <color theme="1"/>
        <rFont val="Calibri"/>
        <family val="2"/>
        <scheme val="minor"/>
      </rPr>
      <t>3</t>
    </r>
  </si>
  <si>
    <t>Food: livestock </t>
  </si>
  <si>
    <t>Approx. 10.00 – 200.00</t>
  </si>
  <si>
    <t>Approx. 300.00 - 700.00</t>
  </si>
  <si>
    <t>Approx. 800.00 - 1,000.00</t>
  </si>
  <si>
    <t>£/head</t>
  </si>
  <si>
    <t>Food: crops </t>
  </si>
  <si>
    <t>Approx. 30.00 – 200.00</t>
  </si>
  <si>
    <t>Approx. 1,000.00 - 7,000.00</t>
  </si>
  <si>
    <t>Cultural heritage; recreation and tourism; aesthetic value</t>
  </si>
  <si>
    <t>Approx. 1,250.00</t>
  </si>
  <si>
    <t>£/hectare/yr</t>
  </si>
  <si>
    <t>Approx. 60.00 – 200.00</t>
  </si>
  <si>
    <t>Marine; coastal margins; freshwater, wetlands and floodplains; mountains, moors and heaths; enclosed farmland; woodland</t>
  </si>
  <si>
    <t>Approx. 90.00</t>
  </si>
  <si>
    <r>
      <t>£/residential property/1% increase in land type within the 1 km</t>
    </r>
    <r>
      <rPr>
        <vertAlign val="superscript"/>
        <sz val="11"/>
        <color theme="1"/>
        <rFont val="Calibri"/>
        <family val="2"/>
        <scheme val="minor"/>
      </rPr>
      <t>2</t>
    </r>
    <r>
      <rPr>
        <sz val="11"/>
        <color theme="1"/>
        <rFont val="Calibri"/>
        <family val="2"/>
        <scheme val="minor"/>
      </rPr>
      <t xml:space="preserve"> grid </t>
    </r>
  </si>
  <si>
    <r>
      <t>£/residential property/1% increase in land type within the 1 km</t>
    </r>
    <r>
      <rPr>
        <vertAlign val="subscript"/>
        <sz val="11"/>
        <color theme="1"/>
        <rFont val="Calibri"/>
        <family val="2"/>
        <scheme val="minor"/>
      </rPr>
      <t>2</t>
    </r>
    <r>
      <rPr>
        <sz val="11"/>
        <color theme="1"/>
        <rFont val="Calibri"/>
        <family val="2"/>
        <scheme val="minor"/>
      </rPr>
      <t xml:space="preserve"> grid </t>
    </r>
  </si>
  <si>
    <t>Approx. 820.00</t>
  </si>
  <si>
    <t>Approx. 190.00</t>
  </si>
  <si>
    <t>Approx. 140.00</t>
  </si>
  <si>
    <t>Approx. 270.00 (coniferous)</t>
  </si>
  <si>
    <t>Approx. 440.00 (broadleaved)</t>
  </si>
  <si>
    <t>Mountains, moors and heaths; semi-natural grasslands; enclosed farmland; woodland; urban (green space)</t>
  </si>
  <si>
    <t>Aesthetic value</t>
  </si>
  <si>
    <t>Approx. 0.00 – 3.00</t>
  </si>
  <si>
    <t>Approx. 7.00</t>
  </si>
  <si>
    <t>% reduction in house price</t>
  </si>
  <si>
    <t>Mountains, moors and heaths; semi-natural grasslands; enclosed farmland; woodland; freshwater, wetlands and floodplains; urban (green space); coastal margins; marine</t>
  </si>
  <si>
    <t>Climate regulation</t>
  </si>
  <si>
    <r>
      <t>£/tonne CO</t>
    </r>
    <r>
      <rPr>
        <vertAlign val="subscript"/>
        <sz val="11"/>
        <color theme="1"/>
        <rFont val="Calibri"/>
        <family val="2"/>
        <scheme val="minor"/>
      </rPr>
      <t>2</t>
    </r>
    <r>
      <rPr>
        <sz val="11"/>
        <color theme="1"/>
        <rFont val="Calibri"/>
        <family val="2"/>
        <scheme val="minor"/>
      </rPr>
      <t xml:space="preserve"> e (carbon dioxide equivalent)</t>
    </r>
  </si>
  <si>
    <t>Air quality regulation</t>
  </si>
  <si>
    <t xml:space="preserve">£/tonne </t>
  </si>
  <si>
    <t>Noise pollution</t>
  </si>
  <si>
    <t>£/household/dB</t>
  </si>
  <si>
    <t xml:space="preserve">Local environmental quality </t>
  </si>
  <si>
    <t>£/person/month</t>
  </si>
  <si>
    <t>Natural hazard regulation</t>
  </si>
  <si>
    <t>Various</t>
  </si>
  <si>
    <t>Biodiversity – cultural values including habitats and wildlife conservation</t>
  </si>
  <si>
    <t>Coastal margins; marine</t>
  </si>
  <si>
    <t>Recreation and tourism; human health</t>
  </si>
  <si>
    <t>Approx. 1.00 (1% reduction in risk of suffering stomach upset)</t>
  </si>
  <si>
    <t>Approx. 3.00 (1% reduction in risk of suffering stomach upset)</t>
  </si>
  <si>
    <t>£/household/yr</t>
  </si>
  <si>
    <t>Approx. 10.00 (avoiding presence of litter / dog mess)</t>
  </si>
  <si>
    <t>Approx. 15.00 (avoiding presence of litter / dog mess)</t>
  </si>
  <si>
    <t>Please refer to EFTEC tool for detailed notes</t>
  </si>
  <si>
    <t xml:space="preserve">Please refer to EFTEC tool for detailed notes </t>
  </si>
  <si>
    <t>BH CODE</t>
  </si>
  <si>
    <t>ES code</t>
  </si>
  <si>
    <t>Unique reference</t>
  </si>
  <si>
    <t>MMH</t>
  </si>
  <si>
    <t>MMH14</t>
  </si>
  <si>
    <t>SNG</t>
  </si>
  <si>
    <t>SNG14</t>
  </si>
  <si>
    <t>EF</t>
  </si>
  <si>
    <t>EF14</t>
  </si>
  <si>
    <t>F</t>
  </si>
  <si>
    <t>F14</t>
  </si>
  <si>
    <t>U</t>
  </si>
  <si>
    <t>U14</t>
  </si>
  <si>
    <t>W</t>
  </si>
  <si>
    <t>W14</t>
  </si>
  <si>
    <t>CM</t>
  </si>
  <si>
    <t>CM17</t>
  </si>
  <si>
    <t>F17</t>
  </si>
  <si>
    <t>MMH17</t>
  </si>
  <si>
    <t>M</t>
  </si>
  <si>
    <t>M14</t>
  </si>
  <si>
    <t>F15</t>
  </si>
  <si>
    <t>F8</t>
  </si>
  <si>
    <t>M8</t>
  </si>
  <si>
    <t>W7</t>
  </si>
  <si>
    <t>EF10</t>
  </si>
  <si>
    <t>EF9</t>
  </si>
  <si>
    <t>U6</t>
  </si>
  <si>
    <t>SNG8</t>
  </si>
  <si>
    <t>M6</t>
  </si>
  <si>
    <t>CM6</t>
  </si>
  <si>
    <t>F6</t>
  </si>
  <si>
    <t>MMH6</t>
  </si>
  <si>
    <t>EF6</t>
  </si>
  <si>
    <t>W6</t>
  </si>
  <si>
    <t>MMH1</t>
  </si>
  <si>
    <t>SNG1</t>
  </si>
  <si>
    <t>EF1</t>
  </si>
  <si>
    <t>W1</t>
  </si>
  <si>
    <t>U1</t>
  </si>
  <si>
    <t>MMH5</t>
  </si>
  <si>
    <t>SNG5</t>
  </si>
  <si>
    <t>EF5</t>
  </si>
  <si>
    <t>W5</t>
  </si>
  <si>
    <t>F5</t>
  </si>
  <si>
    <t>U5</t>
  </si>
  <si>
    <t>CM5</t>
  </si>
  <si>
    <t>M5</t>
  </si>
  <si>
    <t>MMH2</t>
  </si>
  <si>
    <t>SNG2</t>
  </si>
  <si>
    <t>EF2</t>
  </si>
  <si>
    <t>W2</t>
  </si>
  <si>
    <t>F2</t>
  </si>
  <si>
    <t>U2</t>
  </si>
  <si>
    <t>CM2</t>
  </si>
  <si>
    <t>M2</t>
  </si>
  <si>
    <t>MMH13</t>
  </si>
  <si>
    <t>SNG13</t>
  </si>
  <si>
    <t>EF13</t>
  </si>
  <si>
    <t>W13</t>
  </si>
  <si>
    <t>F13</t>
  </si>
  <si>
    <t>U13</t>
  </si>
  <si>
    <t>CM13</t>
  </si>
  <si>
    <t>M13</t>
  </si>
  <si>
    <t>MMH11</t>
  </si>
  <si>
    <t>SNG11</t>
  </si>
  <si>
    <t>EF11</t>
  </si>
  <si>
    <t>W11</t>
  </si>
  <si>
    <t>F11</t>
  </si>
  <si>
    <t>U11</t>
  </si>
  <si>
    <t>CM11</t>
  </si>
  <si>
    <t>M11</t>
  </si>
  <si>
    <t>MMH12</t>
  </si>
  <si>
    <t>SNG12</t>
  </si>
  <si>
    <t>EF12</t>
  </si>
  <si>
    <t>W12</t>
  </si>
  <si>
    <t>F12</t>
  </si>
  <si>
    <t>U12</t>
  </si>
  <si>
    <t>CM12</t>
  </si>
  <si>
    <t>M12</t>
  </si>
  <si>
    <t>F4</t>
  </si>
  <si>
    <t>U4</t>
  </si>
  <si>
    <t>CM4</t>
  </si>
  <si>
    <t>M4</t>
  </si>
  <si>
    <t>MMH4</t>
  </si>
  <si>
    <t>SNG4</t>
  </si>
  <si>
    <t>EF4</t>
  </si>
  <si>
    <t>CM16</t>
  </si>
  <si>
    <t>M16</t>
  </si>
  <si>
    <t>CM1</t>
  </si>
  <si>
    <t>M1</t>
  </si>
  <si>
    <t>W4</t>
  </si>
  <si>
    <t xml:space="preserve">CODE </t>
  </si>
  <si>
    <t>ES CODE</t>
  </si>
  <si>
    <t>Air quality regulation; cultural heritage; recreation and tourism; aesthetic value</t>
  </si>
  <si>
    <t>Broad Habitat</t>
  </si>
  <si>
    <t>Environmental Impact</t>
  </si>
  <si>
    <t>Estimated Value - 2014 Prices</t>
  </si>
  <si>
    <t>Embedded within the tool below is an interactive component for estimating the non-market value of certain types of natural assets and eco-systems. All figures have been adapted from the Environmental Value Look-Up (EVL) Tool, developed by EFTEC on behalf of DEFRA. To begin, please select the "broad habitat" from the list of options on the left hand side. Subsequently, please select the "environmental impact" of interest. If evidence is available, the boxes on the righthand side will be populated with a low/medium/high estimate of the 2014 value, alongside the corresponding units. In some instances, users will be directed to the original EFTEC tool for further details, or values may currently be unavailable. For the purposes of appraisal, analysts should first refer to the "medium" estimate and undertake appropriate sensitivity testing.</t>
  </si>
  <si>
    <t>Outdoor Recreation Valuation Tool (ORVal), University of Exeter</t>
  </si>
  <si>
    <t xml:space="preserve">Estimates of the social, recreational value of land areas across England </t>
  </si>
  <si>
    <t>Local Environmental Quality: Valuing the neighbourhood in which we live, DEFRA</t>
  </si>
  <si>
    <t>Willingness to Pay estimates for changes in local environmental quality</t>
  </si>
  <si>
    <t>Social return on investment of Land Trust property</t>
  </si>
  <si>
    <t xml:space="preserve">Users of the tool will be directed to the latest departmental guidance for modelling the benefits of energy and carbon avoidance projects, as well as a selection of interactive tools embedded directly within the roadmap itself and practical guidance on how to incorporate their results in a holistic Social Cost-Benefit Analysis, compliant with the approach outlined in HM Treasury's Green Book. The tool contains a user guide that aims to provide step-by-step guidance on how to navigate around the roadmap. To begin, please select the "Guidance" button on the left hand menu. </t>
  </si>
  <si>
    <t xml:space="preserve">The tool is separated into three main sections: Guidance, Outcomes and Projects. You can navigate around each of these sections using the relevant buttons in the left-hand menu. Each section contains multiple under-lying sections that can be navigated using the "subsection" window. The current page is indicated in blue. </t>
  </si>
  <si>
    <t>2. Appraisal Guidance</t>
  </si>
  <si>
    <t>3. Interactive Component</t>
  </si>
  <si>
    <t>4. Practical Steps for inclusion</t>
  </si>
  <si>
    <t xml:space="preserve">Each individual page within the body of the roadmap follows broadly the same format, structured around the five categories outlined below. When utilising the tool, users should begin at the top of each page and gradually work down the sheet until they have sufficient information to inform their analysis. </t>
  </si>
  <si>
    <t>This section provides an overview of the outcome or project, including how it is defined, its relationship to low carbon and energy impacts, and any key considerations or caveats.</t>
  </si>
  <si>
    <t>Section Two paraphrases the relevant departmental guidance - including sections of HM Treasury's Green Book and BEIS' supplementary publications - which all analysts should adhere to in their modelling.</t>
  </si>
  <si>
    <t>What is cost-benefit analysis?</t>
  </si>
  <si>
    <t xml:space="preserve">Embedded within the tool below is an interactive component for calculating the indicative fiscal benefit to the NHS of changes in housing hazards. The unit costs have been derived by MHCLG, based on research conducted by the BRE into the health burden of housing hazards. They reflect the annual saving to the NHS of moving from recognised Category One HHSRS hazards to an acceptable level, and can be used where residential energy projects - such as domestic retrofit - are deemed to have impacts on the level of safety in homes.  In order to calculate a monetary value, you will need to first select the type of hazard. If the type of hazard is not currently known, please select the "any" option, which will apply a weighted average of the cost across all Category One hazards. Next, please input the expected number of hazards prevented. The outputs of the calculation will appear in the blue box on the right-hand side. </t>
  </si>
  <si>
    <t xml:space="preserve">The Green Book states that productivity effects should be included in the calculation of UK costs and benefits where they can be objectively demonstrated. This is most notable when productivity effects arise from a movement to more or less productive jobs, but may also occur through changes in the structure of the economy, efficiency benefits through clustering or agglomeration, private investment or market competition. In addition, interventions which legitimately increase "human capital" - through job searching activity or better access to jobs - that can demonstrate a positive labour supply effect should also be included in your analysis. However any macro level effects, not resulting from productivity or labour supply, only contribute to temporary deviations in an overall growth trend, and may be assumed to be entirely displaced at the level of the UK economy. For this reason, benefits arising from "job creation" should not be included in appraisal unless they represent a demonstrable uplift in productivity. As per MHCLG's appraisal guide, the default assumption is that any jobs created by a development resulting from government expenditure do not increase aggregate employment as employment effects are already largely driven by macroeconomic decisions. The exception to this is if you are undertaking sub-national distributional analysis, where first round labour demand effects can be included, so long as they are presented in conjunction with the outputs of the UK-level analysis. </t>
  </si>
  <si>
    <t>Direct</t>
  </si>
  <si>
    <t>Indirect</t>
  </si>
  <si>
    <t>Total activity</t>
  </si>
  <si>
    <t>Offshore wind</t>
  </si>
  <si>
    <t>Onshore wind</t>
  </si>
  <si>
    <t>Solar photovoltaic</t>
  </si>
  <si>
    <t>Hydropower</t>
  </si>
  <si>
    <t>Other renewable electricity</t>
  </si>
  <si>
    <t>Nuclear</t>
  </si>
  <si>
    <t>Renewable heat</t>
  </si>
  <si>
    <t>Renewable combined heat and power</t>
  </si>
  <si>
    <t>Bioenergy</t>
  </si>
  <si>
    <t>Alternative fuels</t>
  </si>
  <si>
    <t>Energy efficient lighting</t>
  </si>
  <si>
    <t>Other energy efficient products</t>
  </si>
  <si>
    <t>Energy monitoring, saving or control systems</t>
  </si>
  <si>
    <t>Low carbon financial and advisory services</t>
  </si>
  <si>
    <t xml:space="preserve">Low emission vehicles and infrastructure </t>
  </si>
  <si>
    <t>Fuels cells and energy storage</t>
  </si>
  <si>
    <t>Employees</t>
  </si>
  <si>
    <t>Output per Employee</t>
  </si>
  <si>
    <t>Turnover (£000's)</t>
  </si>
  <si>
    <t>Extraction Of Crude Petroleum And Natural Gas  </t>
  </si>
  <si>
    <t>Manufacture Of Basic Pharmaceutical Products And Pharmaceutical Preparations</t>
  </si>
  <si>
    <t>Electricity, Gas, Steam And Air Conditioning Supply  </t>
  </si>
  <si>
    <t>Construction Of Buildings  </t>
  </si>
  <si>
    <t>Civil Engineering  </t>
  </si>
  <si>
    <t>Specialised Construction Activities  </t>
  </si>
  <si>
    <t>Wholesale And Retail Trade And Repair Of Motor Vehicles And Motorcycles  </t>
  </si>
  <si>
    <t>Wholesale Trade, Except Of Motor Vehicles And Motorcycles  </t>
  </si>
  <si>
    <t>Retail Trade, Except Of Motor Vehicles And Motorcycles  </t>
  </si>
  <si>
    <t>Land Transport And Transport Via Pipelines  </t>
  </si>
  <si>
    <t>Water Transport  </t>
  </si>
  <si>
    <t>Air Transport  </t>
  </si>
  <si>
    <t>Warehousing And Support Activities For Transportation  </t>
  </si>
  <si>
    <t>Postal And Courier Activities  </t>
  </si>
  <si>
    <t>Accommodation  </t>
  </si>
  <si>
    <t>Food And Beverage Service Activities  </t>
  </si>
  <si>
    <t>Publishing Activities  </t>
  </si>
  <si>
    <t>Programming And Broadcasting Activities  </t>
  </si>
  <si>
    <t>Telecommunications  </t>
  </si>
  <si>
    <t>Computer Programming, Consultancy And Related Activities  </t>
  </si>
  <si>
    <t>Information Service Activities  </t>
  </si>
  <si>
    <t>Financial Service Activities, Except Insurance And Pension Funding  </t>
  </si>
  <si>
    <t>Insurance, Reinsurance And Pension Funding, Except Compulsory Social Security  </t>
  </si>
  <si>
    <t>Activities Auxiliary To Financial Services And Insurance Activities  </t>
  </si>
  <si>
    <t>Real Estate Activities  </t>
  </si>
  <si>
    <t>Legal And Accounting Activities  </t>
  </si>
  <si>
    <t>Activities Of Head Offices; Management Consultancy Activities  </t>
  </si>
  <si>
    <t>Architectural And Engineering Activities; Technical Testing And Analysis  </t>
  </si>
  <si>
    <t>Scientific Research And Development  </t>
  </si>
  <si>
    <t>Advertising And Market Research  </t>
  </si>
  <si>
    <t>Other Professional, Scientific And Technical Activities  </t>
  </si>
  <si>
    <t>Veterinary Activities  </t>
  </si>
  <si>
    <t>Rental And Leasing Activities  </t>
  </si>
  <si>
    <t>Employment Activities  </t>
  </si>
  <si>
    <t>Travel Agency, Tour Operator And Other Reservation Service And Related Activities  </t>
  </si>
  <si>
    <t>Security And Investigation Activities  </t>
  </si>
  <si>
    <t>Services To Buildings And Landscape Activities  </t>
  </si>
  <si>
    <t>Office Administrative, Office Support And Other Business Support Activities  </t>
  </si>
  <si>
    <t>Public Administration And Defence; Compulsory Social Security  </t>
  </si>
  <si>
    <t>Education  </t>
  </si>
  <si>
    <t>Human Health Activities</t>
  </si>
  <si>
    <t>Residential Care Activities</t>
  </si>
  <si>
    <t>Social Work Activities Without Accommodation  </t>
  </si>
  <si>
    <t>Creative, Arts And Entertainment Activities  </t>
  </si>
  <si>
    <t>Libraries, Archives, Museums And Other Cultural Activities  </t>
  </si>
  <si>
    <t>Gambling And Betting Activities  </t>
  </si>
  <si>
    <t>Sports Activities And Amusement And Recreation Activities  </t>
  </si>
  <si>
    <t>Activities Of Membership Organisations  </t>
  </si>
  <si>
    <t>Repair Of Computers And Personal And Household Goods  </t>
  </si>
  <si>
    <t>Other Personal Service Activities  </t>
  </si>
  <si>
    <t>Other Services</t>
  </si>
  <si>
    <t>Agriculture, Forestry And Fishing  </t>
  </si>
  <si>
    <t>Mining And Quarrying  </t>
  </si>
  <si>
    <t>Manufacture Of Food Products, Beverages And Tobacco</t>
  </si>
  <si>
    <t>Manufacture Of Textiles, Wearing Apparel And Leather Products</t>
  </si>
  <si>
    <t>Manufacture Of Wood And Paper Products, And Printing</t>
  </si>
  <si>
    <t xml:space="preserve">Manufacture Of Coke, And Refined Petroleum Products </t>
  </si>
  <si>
    <t>Manufacture Of Chemicals And Chemical Products</t>
  </si>
  <si>
    <t>Manufacture Of Rubber And Plastics Products, &amp; Other Non-Metallic Mineral Products</t>
  </si>
  <si>
    <t>Manufacture Of Basic Metals And Metal Products</t>
  </si>
  <si>
    <t>Manufacturing Of Computer, Electronic &amp; Optical Products</t>
  </si>
  <si>
    <t>Manufacture Of Electrical Equipment</t>
  </si>
  <si>
    <t>Manufacture Of Machinery And Equipment N.E.C.</t>
  </si>
  <si>
    <t>Manufacture Of Transport Equipment</t>
  </si>
  <si>
    <t>Other Manufacturing And Repair</t>
  </si>
  <si>
    <t>Water Supply; Sewerage, Waste Management And Remediation Activities  </t>
  </si>
  <si>
    <t>Motion Picture, Video &amp; Tv Programme Production, Sound Recording &amp; Music Publishing Activities</t>
  </si>
  <si>
    <t xml:space="preserve">Embedded within the tool below are interactive components for calculating the indicative economic benefits of changes in productivity. The first calculator estimates the change in productivity of shifting labour from one industry to another, using sector-level estimates from the Office for National Statistics (ONS). In order to calculate a monetary value, you will need to first select the originating industry using the dropdown on the left hand side, and enter the estimated number of employee hours. Following this, please select the destination industry (e.g. where labour will be displaced to). The calculator will then generate a "change in productivity" - measured as overall output - in the blue box on the righthand side. </t>
  </si>
  <si>
    <t>Originating Industry</t>
  </si>
  <si>
    <t>Destination Industry</t>
  </si>
  <si>
    <t>Employee Hours PA</t>
  </si>
  <si>
    <t>Estimated Change in Productivity</t>
  </si>
  <si>
    <t>Low Carbon Group</t>
  </si>
  <si>
    <t>Estimated Annual Output</t>
  </si>
  <si>
    <t>Number of Employees</t>
  </si>
  <si>
    <t xml:space="preserve">The second interactive component focuses specifically on productivity and outputs in the low carbon and renewable energy sector, using estimates derived from the National Environmental Accounts of annual turnover and employee numbers. To calculate the average annual productivity for a given number of employees, first select the industry of interest from the dropdown on the righthand side. Second, please input the number of employees per year, after which the calculator will return an estimate of the likely output generated. Please note, due to methodological differences, these figures are not directly comparable to those derived from the preceding interactive element. </t>
  </si>
  <si>
    <t>Direct Output per Hour</t>
  </si>
  <si>
    <t>Annual Turnover Multiplier</t>
  </si>
  <si>
    <t>Country</t>
  </si>
  <si>
    <t>UK</t>
  </si>
  <si>
    <t>England</t>
  </si>
  <si>
    <t>Scotland</t>
  </si>
  <si>
    <t>Wales</t>
  </si>
  <si>
    <t>Northern Ireland</t>
  </si>
  <si>
    <t>Carbon capture and storage</t>
  </si>
  <si>
    <t>Energy efficient products</t>
  </si>
  <si>
    <t>Energy storage systems</t>
  </si>
  <si>
    <t>Low emission vehicles and infrastructure</t>
  </si>
  <si>
    <t>Nuclear power</t>
  </si>
  <si>
    <t>Logic Model 
Template</t>
  </si>
  <si>
    <t xml:space="preserve">Embedded within the tool below is a series of interactive components for calculating the indicative value of different types of installations. The first component lets users estimate the cost of installation using figures derived from BEIS' "What Does it Cost to Retrofit Homes" publication. To derive an estimated cost, users should first select the type of installation and dwelling. If preferred, users can also select the "Cost per m3" option if the approximate size of the dwelling is known. Finally, users should input the estimated quantity of installations in terms of the number of properties retrofitted. The calculator will then generate the anticipated cost of installation in the blue box on the right hand side, where the price scenarios (low/central/high) can also be adjusted to undertake rudimentary sensitivity testing. </t>
  </si>
  <si>
    <t>Housing Health Cost Calculator</t>
  </si>
  <si>
    <t>Domestic cost assumptions - what does it cost to retrofit homes?</t>
  </si>
  <si>
    <t>Code for Sustainable Homes: A Cost Review</t>
  </si>
  <si>
    <t>Review of potential for carbon savings from residential energy efficiency</t>
  </si>
  <si>
    <t>The economic and fiscal impacts of making homes energy efficient</t>
  </si>
  <si>
    <t>Health &amp; Wellbeing in Homes</t>
  </si>
  <si>
    <t>Red Book</t>
  </si>
  <si>
    <t>Fiscal impacts of energy efficiency programmes - the example of solid wall insulation investment in the UK</t>
  </si>
  <si>
    <t>Warm Front, Better Health</t>
  </si>
  <si>
    <t>Positive Energy - The Business Case for Retrofit</t>
  </si>
  <si>
    <t>BRE Housing &amp; Health model, for quantifying and demonstrating the health-cost benefits of housing improvements</t>
  </si>
  <si>
    <t>Includes unit costs of poor housing to the NHS derived from the BRE model above</t>
  </si>
  <si>
    <t>A report illustrating the costs of improving energy efficiency of dwellings through different measures, such as insulation</t>
  </si>
  <si>
    <t>Costs of installing energy efficiency measures, and their respective impacts on energy usage</t>
  </si>
  <si>
    <t>UK wide scenario modelling of the potential carbon savings from improving domestic energy efficiency measures</t>
  </si>
  <si>
    <t>Large scale CBA modelling of the multi-benefits of energy efficient domestic properties to the UK economy by Cambridge Econometrics</t>
  </si>
  <si>
    <t>UKGBC report on the variety of mediums through which housing can impact health, including case studies</t>
  </si>
  <si>
    <t>RICS (Royal Institute of Chartered Surveyors) guidance on how to value a property, including construction materials</t>
  </si>
  <si>
    <t>Large scale CBA modelling of fiscal benefits (through VAT etc) of investing in solid wall insulation</t>
  </si>
  <si>
    <t>Health impact evaluation of the multi-benefits produced by warm, energy efficient housing</t>
  </si>
  <si>
    <t>Example business case for retrofit, by the Mayor of London</t>
  </si>
  <si>
    <t>https://www.gov.uk/government/uploads/system/uploads/attachment_data/file/576427/161129_Appraisal_Guidance.pdf</t>
  </si>
  <si>
    <t>https://www.gov.uk/government/publications/domestic-cost-assumptions-what-does-it-cost-to-retrofit-homes</t>
  </si>
  <si>
    <t>https://www.gov.uk/government/uploads/system/uploads/attachment_data/file/7810/1501290.pdf</t>
  </si>
  <si>
    <t>https://www.theccc.org.uk/wp-content/uploads/2013/12/Review-of-potential-for-carbon-savings-from-residential-energy-efficiency-Final-report-A-160114.pdf</t>
  </si>
  <si>
    <t>http://www.worldgbc.org/sites/default/files/160705_Healthy_Homes_UK_full_report.pdf</t>
  </si>
  <si>
    <t>https://www.rics.org/uk/knowledge/professional-guidance/red-book</t>
  </si>
  <si>
    <t>http://eng.janrosenow.com/uploads/4/7/1/2/4712328/fiscal_impacts_of_energy_efficiency_programmes.pdf</t>
  </si>
  <si>
    <t>http://www4.shu.ac.uk/research/cresr/sites/shu.ac.uk/files/warm-front-health-impact-eval.pdf</t>
  </si>
  <si>
    <t>https://www.london.gov.uk/sites/default/files/renew_positive_energy_-_the_business_case_for_retrofit-_online_0.pdf</t>
  </si>
  <si>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which may be taken from the interactive elements above.  Please select which of the types of energy you would like to include by ticking the corresponding boxes - in most instances, this will be domestic gas.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change in energy consumption. In addition, the change in energy will also feed directly into the "Benefits" sheet of the CBA model, where you can introduce additional outcome measures such as those explored throughout the rest of this tool. Costs of retrofit should be entered in the "Costs" tab, and may be profiled across multiple years to reflect the staging of installation. 
Further guidance on how to utilise the Energy Calculator is available within the CBA spreadsheet.  
</t>
  </si>
  <si>
    <t>Logic Model Template</t>
  </si>
  <si>
    <t xml:space="preserve">Inserted below is the GMCA logic model template. Analysts may choose to use this model - or another form of "Theory of Change" - to articulate the relationships between the direct project deliverables - outputs - and the intended outcomes or longer term impacts. </t>
  </si>
  <si>
    <t xml:space="preserve">This section provides guidance on how analysts may quantify the value of transport related programmes, specifically in terms of their impacts on carbon emissions, energy usage and greenhouse gases. It is intended to be used alongside the Department for Transport's WebTAG guidance, which is linked at the bottom of this page. This guide is most appropriate for smaller-scale transport pilots, such as policies providing incentives for electric vehicles or active travel initiatives - analysts seeking to undertake appraisal of large transportation programmes should refer directly to WebTAG for the latest guidance on the approach.  Please note, the results of the interactive components may be used in conjunction with the energy &amp; carbon calculators found embedded directly within the CBA tool roadmap, however care should be taken to ensure no double-counting between outcome areas.  As modes of transportation may change due to circumstances arising through changes in the UK markets, it is also important to consider the counterfactual - asking "what effects would we have seen anyway" - to determine the net additional benefit of the intervention. See the "CBA overview" page for further details on estimating deadweight. </t>
  </si>
  <si>
    <t>Table A 3.1: Monetary valuation of</t>
  </si>
  <si>
    <t>Sleep disturbance values against Lnight</t>
  </si>
  <si>
    <t>changes in noise level</t>
  </si>
  <si>
    <r>
      <t>L</t>
    </r>
    <r>
      <rPr>
        <b/>
        <vertAlign val="subscript"/>
        <sz val="10"/>
        <rFont val="Arial"/>
        <family val="2"/>
      </rPr>
      <t>Aeq</t>
    </r>
    <r>
      <rPr>
        <b/>
        <sz val="10"/>
        <rFont val="Arial"/>
        <family val="2"/>
      </rPr>
      <t xml:space="preserve">, </t>
    </r>
    <r>
      <rPr>
        <b/>
        <vertAlign val="subscript"/>
        <sz val="10"/>
        <rFont val="Arial"/>
        <family val="2"/>
      </rPr>
      <t xml:space="preserve">16hr </t>
    </r>
    <r>
      <rPr>
        <b/>
        <sz val="10"/>
        <rFont val="Arial"/>
        <family val="2"/>
      </rPr>
      <t>dB(A)</t>
    </r>
  </si>
  <si>
    <t>Road</t>
  </si>
  <si>
    <t>Rail</t>
  </si>
  <si>
    <t>Aviation</t>
  </si>
  <si>
    <r>
      <t>L</t>
    </r>
    <r>
      <rPr>
        <b/>
        <vertAlign val="subscript"/>
        <sz val="10"/>
        <rFont val="Arial"/>
        <family val="2"/>
      </rPr>
      <t xml:space="preserve">night </t>
    </r>
    <r>
      <rPr>
        <b/>
        <sz val="10"/>
        <rFont val="Arial"/>
        <family val="2"/>
      </rPr>
      <t>dB(A)</t>
    </r>
  </si>
  <si>
    <t>Sleep disturbance</t>
  </si>
  <si>
    <t>Sleep</t>
  </si>
  <si>
    <t>Amenity</t>
  </si>
  <si>
    <t>Direct AMI</t>
  </si>
  <si>
    <t>Stroke</t>
  </si>
  <si>
    <t>Dementia</t>
  </si>
  <si>
    <t>disturbance</t>
  </si>
  <si>
    <t>&lt;45</t>
  </si>
  <si>
    <t>&gt;81</t>
  </si>
  <si>
    <t>Equipment</t>
  </si>
  <si>
    <t>Installation</t>
  </si>
  <si>
    <t>Total Cost</t>
  </si>
  <si>
    <t>Cost component</t>
  </si>
  <si>
    <t>Number of installations</t>
  </si>
  <si>
    <t>https://www.gov.uk/government/statistical-data-sets/tsgb03</t>
  </si>
  <si>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fuel consumption is known and in instances where there are impacts spanning multiple fuel types or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which may be taken from the interactive elements above.  Please select which types of energy you would like to include by ticking the corresponding boxes - in most instances, this will be either petrol or DERV. Changes in fuel usage should then be entered in the white boxes and should be entered as a gross value. Outputs will then be generated in the "Energy Results" tab, where you will be presented with the monetised value of the change in fuel consumption. In addition, the change in fuel will also feed directly into the "Benefits" sheet of the CBA model, where you can introduce additional outcome measures such as those explored throughout the rest of this tool. Costs of transport initiatives should be entered in the "Costs" tab, and may be profiled across multiple years to reflect the staging of a policy or intervention. 
Further guidance on how to utilise the Energy Calculator is available within the CBA spreadsheet.  
</t>
  </si>
  <si>
    <t>WebTAG environmental impact appraisal</t>
  </si>
  <si>
    <t>DfT's guidance on accounting for the environmental impacts of transport projects</t>
  </si>
  <si>
    <t>Energy and environment (TSGB03)</t>
  </si>
  <si>
    <t>DfT Energy &amp; Environment statistics - fuel consumption and greenhouse gas emissions by mode of transportation</t>
  </si>
  <si>
    <t>Health in the green economy</t>
  </si>
  <si>
    <t>Emission factors for transport </t>
  </si>
  <si>
    <t>National Atmospheric Emissions Inventory guidance on emissions for vehicles</t>
  </si>
  <si>
    <t>Measuring and Reporting Greenhouse Gas Emissions – A Department for Transport Guide to Work-Related Travel</t>
  </si>
  <si>
    <t>Guidance for reporting work-related travel emissions</t>
  </si>
  <si>
    <t>Car Emissions Calculator</t>
  </si>
  <si>
    <t>Calculate emissions for specific vehicles, by make and model</t>
  </si>
  <si>
    <t>Employment in Sustainable Transport</t>
  </si>
  <si>
    <t>Health Economic Assessment Tool</t>
  </si>
  <si>
    <t>WHO model for health economic impact of walking and cycling</t>
  </si>
  <si>
    <t>https://www.gov.uk/government/publications/tag-data-book</t>
  </si>
  <si>
    <t>http://extranet.who.int/iris/restricted/bitstream/10665/70913/1/9789241502917_eng.pdf?ua=1</t>
  </si>
  <si>
    <t>http://naei.beis.gov.uk/data/ef-transport</t>
  </si>
  <si>
    <t>http://webarchive.nationalarchives.gov.uk/20140720032654/http://assets.dft.gov.uk/publications/pgr-sustainable-greenhousegasemissions-pdf/greenhousegasemissions.pdf</t>
  </si>
  <si>
    <t>http://www.nextgreencar.com/tools/emissions-calculator/</t>
  </si>
  <si>
    <t>http://www.bettertransport.org.uk/sites/default/files/research-files/employment_in_sustainable_transport.pdf</t>
  </si>
  <si>
    <t>http://www.heatwalkingcycling.org/#homepage</t>
  </si>
  <si>
    <t>Petrol cars</t>
  </si>
  <si>
    <t>Diesel cars</t>
  </si>
  <si>
    <t>Miles per gallon</t>
  </si>
  <si>
    <t>Annual Mileage</t>
  </si>
  <si>
    <t>Company cars</t>
  </si>
  <si>
    <t>Private cars</t>
  </si>
  <si>
    <t>All cars</t>
  </si>
  <si>
    <t>Imperial Gallon to Litre Conversion Factor</t>
  </si>
  <si>
    <t>Conversion factors for company reporting</t>
  </si>
  <si>
    <t>Gallon per mile</t>
  </si>
  <si>
    <t>Litre per mile</t>
  </si>
  <si>
    <t>Annual Litres</t>
  </si>
  <si>
    <t>Conversion factors for company reporting - Passenger Vehicles</t>
  </si>
  <si>
    <t>BEIS data tables on converting from kms or miles to estimates of emissions based on vehicle types</t>
  </si>
  <si>
    <t>Number of vehicles</t>
  </si>
  <si>
    <t>Car purpose</t>
  </si>
  <si>
    <t>Estimated annual mileage</t>
  </si>
  <si>
    <t>Petrol carsCompany cars</t>
  </si>
  <si>
    <t>Petrol carsPrivate cars</t>
  </si>
  <si>
    <t>Petrol carsAll cars</t>
  </si>
  <si>
    <t>Diesel carsCompany cars</t>
  </si>
  <si>
    <t>Diesel carsPrivate cars</t>
  </si>
  <si>
    <t>Diesel carsAll cars</t>
  </si>
  <si>
    <t>Mileage</t>
  </si>
  <si>
    <t>Litres</t>
  </si>
  <si>
    <t xml:space="preserve">Embedded within the tool are a series of interactive components for calculating the indicative value of transport programmes. The majority of the likely benefits arising from transport policies are captured by the list of outcomes presented below, and analysts who wish to consider quantify those benefits should refer to the corresponding sections of the tool. As a result, the focus of the interactive component below is instead on estimating the cost of installing electric vehicle infrastructure. To derive an estimate, analysts should select which elements of the cost they would like to include (equipment, installation or both) and enter the approximate number of units. The calculator will then return an estimated cost of delivery, taken from evidence supporting the Technology Innovation Needs Assessment (TINA) for Electricity Networks &amp; Storage. There will be significant differences in costs depending on the specific application, often down to the individual installation (which may produce economies of scale) and therefore, these figures should be interpreted as an average unit costs to be used as a starting point for local costings. </t>
  </si>
  <si>
    <t xml:space="preserve">This section provides guidance on how analysts may quantify the value of programmes intended to deliver heat networks. Heat networks - often called district heating - are distribution systems for taking heat from a central source to an array of domestic and non-domestic buildings. Heat can arise from a variety of sources, including recovery from local infrastructure or ecosystems, as well as a combined heat and power plant. Heat networks provide a cost-effective way of reducing carbon by increasing the efficiency of how buildings are heated with additional benefits of "economies of scale" as networks continue to grow and connect. This page provides practical tools to enable analysts to estimate the anticipated costs and benefits of installing heat networks in local economies, using the latest unit costs from work directly undertaken, or commissioned by, BEIS. Please note, the results of the interactive components of this page may be used alongside the energy &amp; carbon calculators found elsewhere within this roadmap, but not in addition to, as that would constitute inappropriate double-counting. In some instances, heat networks can occur as a result of private investment - including, commonly, through housing co-operatives - and it is therefore important to consider the counterfactual for any government expenditure - asking "what proportion of buildings may have access to a heat network anyway - to determine the net additional benefit of the intervention. </t>
  </si>
  <si>
    <t>Embedded within the tool below is a series of interactive components for calculating the indicative value of district heat networks. The first component enables users to estimate the cost of installation using figures derived from DECC's (2015) publication "Assessment of the Costs, Performance, and Characteristics of UK Heat Network". Given the complexity of district heat networks, and the interrelationships between each of their constitute components, it is difficult, without an indication of the size and scale of the installation, to derive a generic high-level costing. For this reason, unlike other interactive elements elsewhere in this roadmap, the tool below is presented as a static table of unit costs, which analysts may use as a precursor to bespoke, local analysis.</t>
  </si>
  <si>
    <t>Heat Network capital costs</t>
  </si>
  <si>
    <t>Heat network maintenance costs</t>
  </si>
  <si>
    <t>Thermal Store capital costs</t>
  </si>
  <si>
    <t>Heat Connections capital cost (bulk scheme)</t>
  </si>
  <si>
    <t>Heat Pump central cost (including installation)</t>
  </si>
  <si>
    <t>The value quoted here reflects the average cost across all scheme types but in addition, the source provides the unit cost per bulk scheme (average £150, maximum £239, minimum £80) and non bulk scheme (average £150, maximum £168, minimum £132). The source also states the disaggregated components, which are as follows - mechanical capital cost (£70), civil capital cost (£74),  preliminary capital cost (£8) and overhead &amp; profit (£10). The total of the disaggregated costs differ from the individual average as the component values are provided by heat network schemes at the disaggregated level where available and are therefore not always equivalent.</t>
  </si>
  <si>
    <t>The source also quotes additional recurrent operational costs, which are as follows - heat interface unit (HIU) maintenance cost (£820 £/MW); heat meter maintenance cost (£3.40/MWh) and average annual staff cost for metering, billing, and revenue collection (£11.10/MWh).</t>
  </si>
  <si>
    <t xml:space="preserve">Thermal storage is not a central component of heat networks, but can contribute to improving network performance and heat supply performance in some circumstances. The value quoted here reflects the average cost across all scheme types but in addition, the source provides the unit cost per bulk scheme (average £17) and non bulk scheme (average £12). The source also quotes the capital cost of thermal storage per m3 at £962 (£1,080 for bulk schemes, £843 for non-bulk schemes). </t>
  </si>
  <si>
    <t>The value quoted here reflects the average cost across bulk scheme types but in addition the source also provides the unit cost per non-bulk schemes (average £624, maximum £1,179, minimum £129) and a range of values for bulk schemes (maximum £36, minimum £8).  The source also provides non-normalised values for various components of heat connections, which are as follows - network capital cost per £/m of main network-buried length (£984 average, £1,242 bulk, £468 non-bulk); network capital cost per £/m of internal pipe (£169 average and non-bulk); substation cost per KW capacity (£32 average, £28 bulk, £35 non-bulk); domestic HIU's cost per dwelling (£1,075 average); heat meter cost per building for ND &amp; bulk (£2,878 average, £1,949 bulk, £3,343 non-bulk); and the heat meter cost per dwelling (£579 average).</t>
  </si>
  <si>
    <t xml:space="preserve"> This figure is taken from parameters employed by Element Energy in bespoke modelling undertaken on behalf of DECC in 2016. The authors state that the values were obtained from two existing schemes, both of which allowed disaggregation of component and installation costs. These were set as the ‘low’ cost scenario since literature indicated that many existing installations were much more expensive, possibly due to the bespoke nature of certain schemes or at least the fact that many were the first of their kind (the medium &amp; high estimates are £1,500 and £2,500 respectively). </t>
  </si>
  <si>
    <t>£/MWh</t>
  </si>
  <si>
    <t>£/KW</t>
  </si>
  <si>
    <t>Ground Source</t>
  </si>
  <si>
    <t>Air Source</t>
  </si>
  <si>
    <t>The Sutherland Tables</t>
  </si>
  <si>
    <t>The scope for cost reductions in a mass market for low carbon heating technologies</t>
  </si>
  <si>
    <t>Evidence Gathering – Low Carbon Heating Technologies. Domestic High Temperature, Hybrid and Gas Driven Heat Pumps.</t>
  </si>
  <si>
    <t>Assessment of the Costs, Performance, and Characteristics of UK Heat Networks</t>
  </si>
  <si>
    <t>Heat Pumps in District Heating</t>
  </si>
  <si>
    <t>Final report on analysis of heat pump data from the renewable heat premium payment (RHPP) scheme</t>
  </si>
  <si>
    <t>Comparative costs of space heating and hot water for most common fuels across a range of standard housing types</t>
  </si>
  <si>
    <t>Explores the potential for longer term cost reduction for low carbon heating systems</t>
  </si>
  <si>
    <t>Costs of installation and potential energy savings of heat pumps</t>
  </si>
  <si>
    <t>Costs of maintaining operation</t>
  </si>
  <si>
    <t>TCO (total cost of ownership) of district heating networks</t>
  </si>
  <si>
    <t>UCL analysis of heat pump data from the renewable heat premium payment scheme</t>
  </si>
  <si>
    <t>http://www.sutherlandtables.co.uk/</t>
  </si>
  <si>
    <t>https://www.gov.uk/government/publications/the-scope-for-cost-reductions-in-a-mass-market-for-low-carbon-heating-technologies</t>
  </si>
  <si>
    <t>https://www.gov.uk/government/uploads/system/uploads/attachment_data/file/565248/Heat_Pumps_Combined_Summary_report_-_FINAL.pdf</t>
  </si>
  <si>
    <t>https://www.gov.uk/government/uploads/system/uploads/attachment_data/file/424254/heat_networks.pdf</t>
  </si>
  <si>
    <t>https://www.gov.uk/government/uploads/system/uploads/attachment_data/file/502500/DECC_Heat_Pumps_in_District_Heating_-_Final_report.pdf</t>
  </si>
  <si>
    <t>https://www.gov.uk/government/uploads/system/uploads/attachment_data/file/606818/DECC_RHPP_161214_Final_Report_v1-13.pdf</t>
  </si>
  <si>
    <t>Photovoltaic-thermal hybrid solar (PV-T) - cost per unglazed panel (type 1a or 2)</t>
  </si>
  <si>
    <t>Solar Photovoltaic (PV) - median annual cost saving per property - energy savings</t>
  </si>
  <si>
    <t>Solar Photovoltaic (PV) - median annual cost saving per property - carbon emissions &amp; air quality damage costs</t>
  </si>
  <si>
    <t>This is the cost of a single photovoltaic-thermal hybrid (PV-T) solar panel, unglazed, type 1a or 2. This figure represents the mid-point of a range of values with a minimum of £280 and a maximum of £400. The figure is derived from a combination of sources, collated by authors of the original source; the list prices for a small number of commercially available PV-T panels, conversations with manufacturers and installers who provide PV-T systems, responses to a survey (including European manufacturers and installers), and conversations with related organisations, including installers who do not currently provide PV-T systems. The source also provides an estimate of the cost of glazed panels (type 3 &amp; 4) at £300-£420. 
The cost of the panels represents only one component of the overall cost of solar technology (this does not, for instance, include the cost of thermal storage). The full anticipated cost of system installation per dwelling, including inverters, installation and design, manufacture of thermal components and assembly, and raw materials (including PV cells) is estimated by the source to be within the range of £4,500-£6,000.</t>
  </si>
  <si>
    <t>Wood burning biomass heating system - median annual fuel savings compared to a gas boiler (G-rated)</t>
  </si>
  <si>
    <t>Wood burning biomass heating system - median annual carbon emissions avoided compared to a gas boiler (G-rated)</t>
  </si>
  <si>
    <t xml:space="preserve">This is the anticipated carbon emissions avoided by installing pellet central heating in a typical four bedroom detached house (with basic insulation), when compared to the same property with a G-rated boiler. The carbon dioxide savings quoted in the source have been monetised in keeping with the GHG Appraisal Guidance's recommended approach, using the non-traded valuation of carbon to reflect a reduction in domestic gas usage. The source provides a range of values from 5.8 to 9.4 tonnes CO2/year. The lower threshold has been adopted as the most conservative estimate. 
The source also quotes the change in CO2 emissions when compared to other alternative existing systems, which are as follows (all values refer to tonnes of CO2/year) - gas, A-rated boiler (3.4 - 5.8); electric, old storage heaters (8.6 - 15.2); electric, new storage heaters (6.7 - 10.9); oil, older G-rated boiler (4.8 - 7.8); oil, new A-rated boiler (12.6 - 7.9); LPG, older G-rated boiler (6.7 - 10.9); LPG, new A-rated boiler (4 - 6.6); and coal (9.8 - 16.3). </t>
  </si>
  <si>
    <t>£ per panel</t>
  </si>
  <si>
    <t>£ per dwelling</t>
  </si>
  <si>
    <t xml:space="preserve">This is the anticipated fuel saving of installing pellet central heating in a typical four bedroom detached house (with basic insulation), when compared to the same property with a G-rated boiler. The source provides a range of values from £195-£210. The lower threshold has been adopted as the most conservative estimate. Please note, the methodolody adopted by the Energy Savings Trust, which values changes in energy usage using the the retail price (reflecting the financial benefit to the consumer) as opposed to the recommended LRVC suggested in the GHG Appraisal Guidance.
The source also quotes the change in fuel expenditure when compared to other alternative existing systems, which are as follows - gas, A-rated boiler (bill increase of £295-575); electric, old storage heaters (£400-£800); electric, new storage heaters (£10-£45); oil, older G-rated boiler (minimal change); oil, new A-rated boiler (bill increase of £445-£760); LPG, older G-rated boiler (£810-£1,170); LPG, new A-rated boiler (minimal change); and coal (£185-£295). </t>
  </si>
  <si>
    <t>The English Housing Survey</t>
  </si>
  <si>
    <t>Household Energy Efficiency National Statistics</t>
  </si>
  <si>
    <t>HEED Database</t>
  </si>
  <si>
    <t>BREDEM 2012</t>
  </si>
  <si>
    <t>A continuous national survey by DCLG that collects information on people's housing circumstances and conditions (including energy efficiency)</t>
  </si>
  <si>
    <t>Energy efficiency statistics, including installations under ECO and the Green Deal</t>
  </si>
  <si>
    <t>Energy efficiency installations in domestic stock</t>
  </si>
  <si>
    <t>BRE Domestic Energy Model - enables the user to calculate estimated energy and fuel use of a dwelling based on their characteristics</t>
  </si>
  <si>
    <t>https://www.gov.uk/government/collections/english-housing-survey</t>
  </si>
  <si>
    <t>https://www.bre.co.uk/page.jsp?id=3176</t>
  </si>
  <si>
    <t>Electricity Generation Costs - BEIS</t>
  </si>
  <si>
    <t>Presenting the Future</t>
  </si>
  <si>
    <t>Whole power system impacts of electricity generation technologies</t>
  </si>
  <si>
    <t>Cost-Benefit Analysis of Microgenerators; An Integrated Appraisal Perspective</t>
  </si>
  <si>
    <t>Energy Storage Use Cases</t>
  </si>
  <si>
    <t>UKERC report on the potential for future cost reductions in the electricity generation sector</t>
  </si>
  <si>
    <t>Whole systems approach to electricity, including how to account for demand and response side effects.</t>
  </si>
  <si>
    <t>Detailed CBA of microgenerators</t>
  </si>
  <si>
    <t>Use cases for energy storage, including necessary capital outlay, annual consumption and estimated payback period</t>
  </si>
  <si>
    <t>https://www.gov.uk/government/uploads/system/uploads/attachment_data/file/601345/Whole_Power_System_Impacts_of_Electricity_Generation_Technologies__3_.pdf</t>
  </si>
  <si>
    <t>http://opus.bath.ac.uk/22626/1/UniBath_PhD_2009_H_Harajli.pdf</t>
  </si>
  <si>
    <t>https://www.gov.uk/government/uploads/system/uploads/attachment_data/file/554467/Energy_Storage_Use_Cases.pdf</t>
  </si>
  <si>
    <t>Energy Management</t>
  </si>
  <si>
    <t>Energy Forecasts</t>
  </si>
  <si>
    <t>Business Emissions Data</t>
  </si>
  <si>
    <t>Atmospheric Emissions: Greenhouse Gas Emissions: By Economic Sector and Gas, ONS</t>
  </si>
  <si>
    <t>Greenhouse gas emission volume by economic sector</t>
  </si>
  <si>
    <t>Renewable Sector</t>
  </si>
  <si>
    <t>Domestic Modelling</t>
  </si>
  <si>
    <t>Rebound Effects</t>
  </si>
  <si>
    <t>Economic Growth &amp; Employment</t>
  </si>
  <si>
    <t>Health Impact Assessment</t>
  </si>
  <si>
    <t>Business Energy Efficiency</t>
  </si>
  <si>
    <t>Investing in Energy Efficiency - Investigating the Total Costs to Business</t>
  </si>
  <si>
    <t>Case study examples of investment by businesses in improving levels of energy efficiency</t>
  </si>
  <si>
    <t>Potential of Smart Technologies in SMEs (DECC)</t>
  </si>
  <si>
    <t>Health, Wellbeing &amp; Productivity in Offices</t>
  </si>
  <si>
    <t>Built for living Understanding behaviour and the built environment through engineering and design</t>
  </si>
  <si>
    <t>Royal Academy of Engineering guidance on how to improve the built environment to maximise energy efficiency and individual wellbeing</t>
  </si>
  <si>
    <t>Electricity Generation</t>
  </si>
  <si>
    <t>Energy Storage</t>
  </si>
  <si>
    <t>Heat Networks</t>
  </si>
  <si>
    <t>Smart Meter Roll Out Cost Benefit Analysis</t>
  </si>
  <si>
    <t>BEIS analysis of the costs and benefits of the smart meter roll out</t>
  </si>
  <si>
    <t>TINAs: Examining the potential of low carbon technologies</t>
  </si>
  <si>
    <t>CarbonTrust report on potential economic benefit - including carbon abatement - of innovations in carbon technologies such as heat networks, hydrogen and electricity generation</t>
  </si>
  <si>
    <t>Costs of low-carbon generation technologies</t>
  </si>
  <si>
    <t>Mott Macdonald report, commissioned by the Committee for Climate Change, examining the cost of implementation of a variety of low carbon technologies</t>
  </si>
  <si>
    <t>https://www.gov.uk/government/statistics/energy-consumption-in-the-uk</t>
  </si>
  <si>
    <t>https://www.ons.gov.uk/economy/environmentalaccounts/datasets/ukenvironmentalaccountsatmosphericemissionsgreenhousegasemissionsbyeconomicsectorandgasunitedkingdom</t>
  </si>
  <si>
    <t>https://www.gov.uk/government/publications/additionality-guide</t>
  </si>
  <si>
    <t>https://www.gov.uk/government/uploads/system/uploads/attachment_data/file/661185/Eunomia_-_Investing_in_Energy_Efficiency_Report_-_Final_Version-rebranded.pdf</t>
  </si>
  <si>
    <t>https://www.gov.uk/government/uploads/system/uploads/attachment_data/file/565303/Final_Report.pdf</t>
  </si>
  <si>
    <t>http://www.worldgbc.org/sites/default/files/compressed_WorldGBC_Health_Wellbeing__Productivity_Full_Report_Dbl_Med_Res_Feb_2015.pdf</t>
  </si>
  <si>
    <t>https://www.raeng.org.uk/publications/reports/built-for-living-understanding-behaviour</t>
  </si>
  <si>
    <t>https://www.gov.uk/government/uploads/system/uploads/attachment_data/file/567167/OFFSEN_2016_smart_meters_cost-benefit-update_Part_I_FINAL_VERSION.PDF</t>
  </si>
  <si>
    <t>Table of Sources</t>
  </si>
  <si>
    <t xml:space="preserve">This section provides guidance on how analysts may quantify the value of programmes intended to improve the management of energy, particularly in commercial or industry buildings. Effective energy management often involves the use of technology to improve the energy performance of an organisation, however it can also relate to behaviour changes within the home, or amongst the workforce, to influence the totality of energy consumption. This page provides practical tools to enable analysts to estimate the anticipated costs and benefits of undertaking energy management initiatives in local economies, using the latest unit costs from work directly undertaken, or commissioned by, BEIS. Please note, the results of the interactive components of this page may be used alongside the energy &amp; carbon calculators found elsewhere within this roadmap, but not in addition to, as that would constitute inappropriate double-counting. In some instances, energy management schemes can occur as a result of private activity and it is therefore important to consider the counterfactual for any government expenditure to determine the net additional benefit of the intervention. </t>
  </si>
  <si>
    <t>SIC code (SIC 2007)</t>
  </si>
  <si>
    <t>Product category</t>
  </si>
  <si>
    <t>01</t>
  </si>
  <si>
    <t>02</t>
  </si>
  <si>
    <t>Forestry products</t>
  </si>
  <si>
    <t>03</t>
  </si>
  <si>
    <t>05</t>
  </si>
  <si>
    <t>06 &amp; 07</t>
  </si>
  <si>
    <t xml:space="preserve">Crude petroleum and natural gas &amp; Metal ores       </t>
  </si>
  <si>
    <t>08</t>
  </si>
  <si>
    <t xml:space="preserve">Other mining and quarrying products           </t>
  </si>
  <si>
    <t>09</t>
  </si>
  <si>
    <t xml:space="preserve">Mining support services             </t>
  </si>
  <si>
    <t>10.1</t>
  </si>
  <si>
    <t xml:space="preserve">Preserved meat and meat products           </t>
  </si>
  <si>
    <t>10.2-3</t>
  </si>
  <si>
    <t xml:space="preserve">Processed and preserved fish, crustaceans, molluscs, fruit and vegetables       </t>
  </si>
  <si>
    <t>10.4</t>
  </si>
  <si>
    <t xml:space="preserve">Vegetable and animal oils and fats          </t>
  </si>
  <si>
    <t>10.5</t>
  </si>
  <si>
    <t xml:space="preserve">Dairy products              </t>
  </si>
  <si>
    <t>10.6</t>
  </si>
  <si>
    <t xml:space="preserve">Grain mill products, starches and starch products         </t>
  </si>
  <si>
    <t>10.7</t>
  </si>
  <si>
    <t xml:space="preserve">Bakery and farinaceous products            </t>
  </si>
  <si>
    <t>10.8</t>
  </si>
  <si>
    <t xml:space="preserve">Other food products             </t>
  </si>
  <si>
    <t>10.9</t>
  </si>
  <si>
    <t xml:space="preserve">Prepared animal feeds             </t>
  </si>
  <si>
    <t>11.01-6</t>
  </si>
  <si>
    <t xml:space="preserve">Alcoholic beverages              </t>
  </si>
  <si>
    <t>11.07</t>
  </si>
  <si>
    <t xml:space="preserve">Soft drinks              </t>
  </si>
  <si>
    <t>12</t>
  </si>
  <si>
    <t xml:space="preserve">Tobacco products              </t>
  </si>
  <si>
    <t>13</t>
  </si>
  <si>
    <t>Textiles</t>
  </si>
  <si>
    <t>14</t>
  </si>
  <si>
    <t xml:space="preserve">Wearing apparel              </t>
  </si>
  <si>
    <t>15</t>
  </si>
  <si>
    <t>Leather products</t>
  </si>
  <si>
    <t>16</t>
  </si>
  <si>
    <t>Wood and wood products</t>
  </si>
  <si>
    <t>17</t>
  </si>
  <si>
    <t xml:space="preserve">Paper and paper products            </t>
  </si>
  <si>
    <t>18</t>
  </si>
  <si>
    <t xml:space="preserve">Printing and recording services            </t>
  </si>
  <si>
    <t>19</t>
  </si>
  <si>
    <t xml:space="preserve">Coke and refined petroleum products           </t>
  </si>
  <si>
    <t>20A</t>
  </si>
  <si>
    <t>20B</t>
  </si>
  <si>
    <t>20C</t>
  </si>
  <si>
    <t>20.3</t>
  </si>
  <si>
    <t xml:space="preserve">Paints, varnishes and similar coatings, printing ink and mastics       </t>
  </si>
  <si>
    <t>20.4</t>
  </si>
  <si>
    <t xml:space="preserve">Soap and detergents, cleaning and polishing preparations, perfumes and toilet preparations     </t>
  </si>
  <si>
    <t>20.5</t>
  </si>
  <si>
    <t>Other chemical products</t>
  </si>
  <si>
    <t>21</t>
  </si>
  <si>
    <t xml:space="preserve">Basic pharmaceutical products and pharmaceutical preparations          </t>
  </si>
  <si>
    <t>22</t>
  </si>
  <si>
    <t xml:space="preserve">Rubber and plastic products            </t>
  </si>
  <si>
    <t>23OTHER</t>
  </si>
  <si>
    <t>23.5-6</t>
  </si>
  <si>
    <t xml:space="preserve">Manufacture of cement, lime, plaster and articles of concrete, cement and plaster </t>
  </si>
  <si>
    <t>24.1-3</t>
  </si>
  <si>
    <t xml:space="preserve">Basic iron and steel            </t>
  </si>
  <si>
    <t>24.4-5</t>
  </si>
  <si>
    <t xml:space="preserve">Other basic metals and casting           </t>
  </si>
  <si>
    <t>25OTHER</t>
  </si>
  <si>
    <t>25.4</t>
  </si>
  <si>
    <t xml:space="preserve">Weapons and ammunition             </t>
  </si>
  <si>
    <t>26</t>
  </si>
  <si>
    <t xml:space="preserve">Computer, electronic and optical products           </t>
  </si>
  <si>
    <t>27</t>
  </si>
  <si>
    <t xml:space="preserve">Electrical equipment              </t>
  </si>
  <si>
    <t>28</t>
  </si>
  <si>
    <t xml:space="preserve">Machinery and equipment n.e.c.            </t>
  </si>
  <si>
    <t>29</t>
  </si>
  <si>
    <t xml:space="preserve">Motor vehicles, trailers and semi-trailers           </t>
  </si>
  <si>
    <t>30.1</t>
  </si>
  <si>
    <t xml:space="preserve">Ships and boats             </t>
  </si>
  <si>
    <t>30.3</t>
  </si>
  <si>
    <t xml:space="preserve">Air and spacecraft and related machinery          </t>
  </si>
  <si>
    <t>30OTHER</t>
  </si>
  <si>
    <t>31</t>
  </si>
  <si>
    <t xml:space="preserve">Furniture               </t>
  </si>
  <si>
    <t>32</t>
  </si>
  <si>
    <t xml:space="preserve">Other manufactured goods             </t>
  </si>
  <si>
    <t>33.15</t>
  </si>
  <si>
    <t xml:space="preserve">Repair and maintenance of ships and boats         </t>
  </si>
  <si>
    <t>33.16</t>
  </si>
  <si>
    <t xml:space="preserve">Repair and maintenance of aircraft and spacecraft         </t>
  </si>
  <si>
    <t>33OTHER</t>
  </si>
  <si>
    <t>35.1</t>
  </si>
  <si>
    <t>Electricity, transmission and distribution</t>
  </si>
  <si>
    <t>35.2-3</t>
  </si>
  <si>
    <t>Gas distribution3</t>
  </si>
  <si>
    <t>36</t>
  </si>
  <si>
    <t xml:space="preserve">Natural water; water treatment and supply services         </t>
  </si>
  <si>
    <t>37</t>
  </si>
  <si>
    <t xml:space="preserve">Sewerage services; sewage sludge            </t>
  </si>
  <si>
    <t>38</t>
  </si>
  <si>
    <t xml:space="preserve">Waste collection, treatment and disposal services; materials recovery services       </t>
  </si>
  <si>
    <t>39</t>
  </si>
  <si>
    <t xml:space="preserve">Remediation services and other waste management services         </t>
  </si>
  <si>
    <t>41-43</t>
  </si>
  <si>
    <t>Construction4</t>
  </si>
  <si>
    <t>45</t>
  </si>
  <si>
    <t xml:space="preserve">Wholesale and retail trade and repair services of motor vehicles and motorcycles    </t>
  </si>
  <si>
    <t>46</t>
  </si>
  <si>
    <t xml:space="preserve">Wholesale trade services, except of motor vehicles and motorcycles       </t>
  </si>
  <si>
    <t>47</t>
  </si>
  <si>
    <t xml:space="preserve">Retail trade services, except of motor vehicles and motorcycles       </t>
  </si>
  <si>
    <t>49.1-2</t>
  </si>
  <si>
    <t>Railway transport5</t>
  </si>
  <si>
    <t>49.3-5</t>
  </si>
  <si>
    <t>Road transport5</t>
  </si>
  <si>
    <t>50</t>
  </si>
  <si>
    <t>Water transport5</t>
  </si>
  <si>
    <t>51</t>
  </si>
  <si>
    <t>Air transport5</t>
  </si>
  <si>
    <t>52</t>
  </si>
  <si>
    <t xml:space="preserve">Warehousing and support services for transportation          </t>
  </si>
  <si>
    <t>53</t>
  </si>
  <si>
    <t xml:space="preserve">Postal and courier services            </t>
  </si>
  <si>
    <t>55</t>
  </si>
  <si>
    <t xml:space="preserve">Accommodation services              </t>
  </si>
  <si>
    <t>56</t>
  </si>
  <si>
    <t xml:space="preserve">Food and beverage serving services           </t>
  </si>
  <si>
    <t>58</t>
  </si>
  <si>
    <t xml:space="preserve">Publishing services              </t>
  </si>
  <si>
    <t>59-60</t>
  </si>
  <si>
    <t>Motion picture, video and TV programme production services, sound recording &amp; music publishing  &amp; programming and broadcasting services</t>
  </si>
  <si>
    <t>61</t>
  </si>
  <si>
    <t xml:space="preserve">Telecommunications services              </t>
  </si>
  <si>
    <t>62</t>
  </si>
  <si>
    <t xml:space="preserve">Computer programming, consultancy and related services          </t>
  </si>
  <si>
    <t>63</t>
  </si>
  <si>
    <t xml:space="preserve">Information services              </t>
  </si>
  <si>
    <t>64</t>
  </si>
  <si>
    <t xml:space="preserve">Financial services, except insurance and pension funding         </t>
  </si>
  <si>
    <t>65.1-3</t>
  </si>
  <si>
    <t>Insurance, reinsurance and pension funding services, except compulsory social security &amp; Pensions</t>
  </si>
  <si>
    <t>66</t>
  </si>
  <si>
    <t xml:space="preserve">Services auxiliary to financial services and insurance services        </t>
  </si>
  <si>
    <t>68.1-2</t>
  </si>
  <si>
    <t xml:space="preserve">Real estate services, excluding on a fee or contract basis and imputed rent   </t>
  </si>
  <si>
    <t>68.2IMP</t>
  </si>
  <si>
    <t>Owner-Occupiers' Housing Services</t>
  </si>
  <si>
    <t>68.3</t>
  </si>
  <si>
    <t xml:space="preserve">Real estate services on a fee or contract basis       </t>
  </si>
  <si>
    <t>69.1</t>
  </si>
  <si>
    <t xml:space="preserve">Legal services              </t>
  </si>
  <si>
    <t>69.2</t>
  </si>
  <si>
    <t xml:space="preserve">Accounting, bookkeeping and auditing services; tax consulting services        </t>
  </si>
  <si>
    <t>70</t>
  </si>
  <si>
    <t xml:space="preserve">Services of head offices; management consulting services         </t>
  </si>
  <si>
    <t>71</t>
  </si>
  <si>
    <t xml:space="preserve">Architectural and engineering services; technical testing and analysis services       </t>
  </si>
  <si>
    <t>72</t>
  </si>
  <si>
    <t xml:space="preserve">Scientific research and development services           </t>
  </si>
  <si>
    <t>73</t>
  </si>
  <si>
    <t xml:space="preserve">Advertising and market research services           </t>
  </si>
  <si>
    <t>74</t>
  </si>
  <si>
    <t xml:space="preserve">Other professional, scientific and technical services          </t>
  </si>
  <si>
    <t>75</t>
  </si>
  <si>
    <t xml:space="preserve">Veterinary services              </t>
  </si>
  <si>
    <t>77</t>
  </si>
  <si>
    <t xml:space="preserve">Rental and leasing services            </t>
  </si>
  <si>
    <t>78</t>
  </si>
  <si>
    <t xml:space="preserve">Employment services              </t>
  </si>
  <si>
    <t>79</t>
  </si>
  <si>
    <t xml:space="preserve">Travel agency, tour operator and other reservation services and related services     </t>
  </si>
  <si>
    <t>80</t>
  </si>
  <si>
    <t xml:space="preserve">Security and investigation services            </t>
  </si>
  <si>
    <t>81</t>
  </si>
  <si>
    <t xml:space="preserve">Services to buildings and landscape           </t>
  </si>
  <si>
    <t>82</t>
  </si>
  <si>
    <t xml:space="preserve">Office administrative, office support and other business support services       </t>
  </si>
  <si>
    <t>84</t>
  </si>
  <si>
    <t xml:space="preserve">Public administration and defence services; compulsory social security services       </t>
  </si>
  <si>
    <t>85</t>
  </si>
  <si>
    <t xml:space="preserve">Education services              </t>
  </si>
  <si>
    <t>86</t>
  </si>
  <si>
    <t xml:space="preserve">Human health services             </t>
  </si>
  <si>
    <t>87-88</t>
  </si>
  <si>
    <t>Social care services</t>
  </si>
  <si>
    <t>90</t>
  </si>
  <si>
    <t xml:space="preserve">Creative, arts and entertainment services           </t>
  </si>
  <si>
    <t>91</t>
  </si>
  <si>
    <t xml:space="preserve">Libraries, archives, museums and other cultural services         </t>
  </si>
  <si>
    <t>92</t>
  </si>
  <si>
    <t xml:space="preserve">Gambling and betting services            </t>
  </si>
  <si>
    <t>93</t>
  </si>
  <si>
    <t xml:space="preserve">Sports services and amusement and recreation services         </t>
  </si>
  <si>
    <t>94</t>
  </si>
  <si>
    <t xml:space="preserve">Services furnished by membership organisations           </t>
  </si>
  <si>
    <t>95</t>
  </si>
  <si>
    <t xml:space="preserve">Repair services of computers and personal and household goods       </t>
  </si>
  <si>
    <t>96</t>
  </si>
  <si>
    <t xml:space="preserve">Other personal services             </t>
  </si>
  <si>
    <t>97</t>
  </si>
  <si>
    <t xml:space="preserve">Services of households as employers of domestic personnel        </t>
  </si>
  <si>
    <t>Total kg CO2e per £</t>
  </si>
  <si>
    <t>https://www.gov.uk/government/statistics/uks-carbon-footprint - Table 13</t>
  </si>
  <si>
    <t>Sector</t>
  </si>
  <si>
    <t>Annual Amount Spent</t>
  </si>
  <si>
    <t>Agriculture products</t>
  </si>
  <si>
    <t>Fish products</t>
  </si>
  <si>
    <t>Coal, lignite, peat</t>
  </si>
  <si>
    <t>Industrial gases, inorganics and fertilisers (all inorganic chemicals)</t>
  </si>
  <si>
    <t>Petrochemicals</t>
  </si>
  <si>
    <t>Dyestuffs, agro-chemicals</t>
  </si>
  <si>
    <t>Glass, refractory, clay, other porcelain and ceramic, stone and abrasive products</t>
  </si>
  <si>
    <t>Fabricated metal products, excl. machinery and equipment and weapons &amp; ammunition</t>
  </si>
  <si>
    <t>Other transport equipment</t>
  </si>
  <si>
    <t>Rest of repair; Installation</t>
  </si>
  <si>
    <t>Annual carbon emissions (kg CO2e) 
from supply chain effects</t>
  </si>
  <si>
    <t xml:space="preserve">The second interactive component enables analysts to estimate the baseline energy consumption of a particular sector using the "Energy Intensity" factors. Energy Intensity factors are produced by the Official for National Statistics (ONS) and are used to produce estimates of energy consumption using Gross Value Added (GVA), where GVA is defined as "the difference between output and intermediate consumption for any given industry... where output denotes the value of goods and services produced (output) and consumption reflects the cost of raw materials and other inputs used in production". To calculate estimates, please select the sector of interest and the approximate GVA. </t>
  </si>
  <si>
    <t>Products of agriculture, hunting and related services</t>
  </si>
  <si>
    <t>Products of forestry, logging and related services</t>
  </si>
  <si>
    <t>Fish and other fishing products; aquaculture products; support services to fishing</t>
  </si>
  <si>
    <t>Mining of coal and lignite</t>
  </si>
  <si>
    <t>Crude petroleum and natural gas</t>
  </si>
  <si>
    <t>Mining and quarrying of metal ores and other products and support services</t>
  </si>
  <si>
    <t>Processing and preserving of meat and production of meat products</t>
  </si>
  <si>
    <t>Processing and preserving of fish, crustaceans, molluscs, fruit and vegetables</t>
  </si>
  <si>
    <t>Manufacture of vegetable and animal oils and fats</t>
  </si>
  <si>
    <t>Manufacture of dairy products</t>
  </si>
  <si>
    <t>Manufacture of grain mill products, starches and starch products</t>
  </si>
  <si>
    <t>Manufacture of bakery and farinaceous products</t>
  </si>
  <si>
    <t>Manufacture of other food products</t>
  </si>
  <si>
    <t>Manufacture of prepared animal feeds</t>
  </si>
  <si>
    <t>Manufacture of alcoholic beverages, including spirits, wine, cider, beer and malt</t>
  </si>
  <si>
    <t>Manufacture of soft drinks: production of mineral waters and other bottled waters</t>
  </si>
  <si>
    <t>Tobacco products</t>
  </si>
  <si>
    <t>Wearing apparel</t>
  </si>
  <si>
    <t>Leather and related products</t>
  </si>
  <si>
    <t>Wood and of products of wood and cork, except furniture; articles of straw and plaiting materials</t>
  </si>
  <si>
    <t>Paper and paper products</t>
  </si>
  <si>
    <t>Printing and recording services</t>
  </si>
  <si>
    <t>Manufacture of coke oven &amp; refined petroleum products</t>
  </si>
  <si>
    <t>Manufacture of industrial gases, non-nitrogen-based inorganic chemicals, fertilisers and other nitrogen compounds,</t>
  </si>
  <si>
    <t>Manufacture of petrochemicals</t>
  </si>
  <si>
    <t>Manufacture of paints, varnishes &amp; ink</t>
  </si>
  <si>
    <t>Manufacture of cleaning &amp; toilet preparations</t>
  </si>
  <si>
    <t>Manufacture of other chemical products &amp; man-made fibres</t>
  </si>
  <si>
    <t>Manufacture of dyestuffs &amp; agro-chemicals</t>
  </si>
  <si>
    <t>Basic pharmaceutical products and pharmaceutical preparations</t>
  </si>
  <si>
    <t>Rubber &amp; plastics products</t>
  </si>
  <si>
    <t>Manufacture of glass, refractory, clay, other porcelain and ceramic products, Stone, &amp; abrasive products</t>
  </si>
  <si>
    <t>Manufacture of glass, refractory, clay, other porcelain and ceramic products, Stone, &amp; abrasive products, cement, lime, plaster, articles of concrete, cement and plaster</t>
  </si>
  <si>
    <t>Manufacture of basic Iron &amp; Steel</t>
  </si>
  <si>
    <t>Manufacture of other basic metals &amp; casting</t>
  </si>
  <si>
    <t>Fabricated metal products, except machinery and equipment, excluding weapons and ammunition</t>
  </si>
  <si>
    <t>Manufacture of weapons and ammunition</t>
  </si>
  <si>
    <t>Computer, electronic, communication and optical products</t>
  </si>
  <si>
    <t>Electrical equipment</t>
  </si>
  <si>
    <t>Machinery and equipment n.e.c.</t>
  </si>
  <si>
    <t>Motor vehicles, trailers and semi-trailers</t>
  </si>
  <si>
    <t>Building of ships and boats</t>
  </si>
  <si>
    <t>Manufacture of air and spacecraft and related machinery</t>
  </si>
  <si>
    <t>Manufacture of other transport equipment, excluding ships, boats, air and spacecraft</t>
  </si>
  <si>
    <t>Furniture</t>
  </si>
  <si>
    <t>Other manufactured goods</t>
  </si>
  <si>
    <t>Repair &amp; maintenance of ships</t>
  </si>
  <si>
    <t>Repair &amp; maintenance of aircraft  &amp; spacecraft</t>
  </si>
  <si>
    <t>Electricity production</t>
  </si>
  <si>
    <t>Manufacture of gas; distribution of gaseous fuels through mains and steam and air conditioning supply</t>
  </si>
  <si>
    <t>Natural water; water treatment and supply services</t>
  </si>
  <si>
    <t>Sewerage services; sewage sludge</t>
  </si>
  <si>
    <t>Waste collection, treatment and disposal services; materials recovery services</t>
  </si>
  <si>
    <t>Remediation services and other waste management services</t>
  </si>
  <si>
    <t>Buildings and building construction works</t>
  </si>
  <si>
    <t>Constructions and construction works for civil engineering</t>
  </si>
  <si>
    <t>Specialised construction works</t>
  </si>
  <si>
    <t>Wholesale and retail trade and repair services of motor vehicles and motorcycles</t>
  </si>
  <si>
    <t>Wholesale trade services, except of motor vehicles and motorcycles</t>
  </si>
  <si>
    <t>Retail trade services, except of motor vehicles and motorcycles</t>
  </si>
  <si>
    <t>Rail transport</t>
  </si>
  <si>
    <t>Buses, coaches, trams and similar public urban transport, Underground, metro other non interurban rail services, Taxis and other renting of private cars with driver, Freight transport by road and removal services, Transport via pipeline</t>
  </si>
  <si>
    <t>Water transport services</t>
  </si>
  <si>
    <t>Air transport services</t>
  </si>
  <si>
    <t>Warehousing and support services for transportation</t>
  </si>
  <si>
    <t>Postal and courier services</t>
  </si>
  <si>
    <t>Accommodation services</t>
  </si>
  <si>
    <t>Food and beverage serving services</t>
  </si>
  <si>
    <t>Publishing services</t>
  </si>
  <si>
    <t>Motion picture, video and television programme production services, sound recording and music publishing</t>
  </si>
  <si>
    <t>Programming and broadcasting services</t>
  </si>
  <si>
    <t>Telecommunications services</t>
  </si>
  <si>
    <t>Computer programming, consultancy and related services</t>
  </si>
  <si>
    <t>Information services</t>
  </si>
  <si>
    <t>Financial services, except insurance and pension funding</t>
  </si>
  <si>
    <t>Insurance &amp; Reinsurance</t>
  </si>
  <si>
    <t>Pension funding</t>
  </si>
  <si>
    <t>Services auxiliary to financial services and insurance services</t>
  </si>
  <si>
    <t>Buying and selling of own real estate: renting and operating of own or leased real estate, excluding imputed rent</t>
  </si>
  <si>
    <t>Real estate activities on a fee or contract basis</t>
  </si>
  <si>
    <t>Legal activities</t>
  </si>
  <si>
    <t>Accounting, bookkeeping and auditing activities: tax consultancy</t>
  </si>
  <si>
    <t>Services of head offices; management consulting services</t>
  </si>
  <si>
    <t>Architectural and engineering services; technical testing and analysis services</t>
  </si>
  <si>
    <t>Scientific research and development services</t>
  </si>
  <si>
    <t>Advertising and market research services</t>
  </si>
  <si>
    <t>Other professional, scientific and technical services</t>
  </si>
  <si>
    <t>Veterinary services</t>
  </si>
  <si>
    <t>Rental and leasing services</t>
  </si>
  <si>
    <t>Employment services</t>
  </si>
  <si>
    <t>Travel agency, tour operator and other reservation services and related services</t>
  </si>
  <si>
    <t>Security and investigation services</t>
  </si>
  <si>
    <t>Services to buildings and landscape</t>
  </si>
  <si>
    <t>Office administrative, office support and other business support services</t>
  </si>
  <si>
    <t>Public administration and defence; compulsory social security</t>
  </si>
  <si>
    <t>Education services</t>
  </si>
  <si>
    <t>Human health services</t>
  </si>
  <si>
    <t>Residential care services</t>
  </si>
  <si>
    <t>Social work services without accommodation</t>
  </si>
  <si>
    <t>Creative, arts and entertainment services</t>
  </si>
  <si>
    <t>Library, archive, museum and other cultural services</t>
  </si>
  <si>
    <t>Gambling and betting services</t>
  </si>
  <si>
    <t>Sporting services and amusement and recreation services</t>
  </si>
  <si>
    <t>Services furnished by membership organisations</t>
  </si>
  <si>
    <t>Repair services of computers and personal and household goods</t>
  </si>
  <si>
    <t>Other personal services</t>
  </si>
  <si>
    <t>Services of households as employers of domestic personnel</t>
  </si>
  <si>
    <t>Gross Value Added (£m)</t>
  </si>
  <si>
    <t>Estimated Annual
Energy Consumption (Terajoules)</t>
  </si>
  <si>
    <t>When to undertake cost-benefit analysis?</t>
  </si>
  <si>
    <t>Cost-benefit analysis model</t>
  </si>
  <si>
    <t>Any cost-benefit analysis model contains two key inputs, the first of which is costs. Costs can broadly be differentiated into three discrete types: capital (one-off investments), revenue (costs which fluctuate as project activity is undertaken) and in-kind (inputs required for the project to succeed but which public expenditure does not pay for). The second input is project benefits. In order to calculate benefits, an understanding of the change in outcomes produced by a project is required. Users may wish to consider this relationship - between the direct, measurable outputs of a project, and the overarching outcomes - using the process outlined below. Alternatively, analysts may find it useful to first design a "logic model" or "theory of change" to articulate the relationship between the core project deliverables and the quantifiable impacts.  An example logic model template, as used by the GMCA, can be found in the "Project" section of this workbook.</t>
  </si>
  <si>
    <t>Calculating benefits</t>
  </si>
  <si>
    <t xml:space="preserve">When calculating the benefits of a project, it is important to consider the various stages which can impact the final outcomes. The formula below may provide a useful framework within which to consider such stages, and its replicated within the CBA model. </t>
  </si>
  <si>
    <r>
      <t xml:space="preserve">Project data - or indicative estimates at the predictive stage - are required to inform each of these inputs, with data supported and improved gradually over time through robust evaluation.
</t>
    </r>
    <r>
      <rPr>
        <b/>
        <sz val="11"/>
        <color theme="1"/>
        <rFont val="Arial"/>
        <family val="2"/>
      </rPr>
      <t>Total population:</t>
    </r>
    <r>
      <rPr>
        <sz val="11"/>
        <color theme="1"/>
        <rFont val="Arial"/>
        <family val="2"/>
      </rPr>
      <t xml:space="preserve"> units/people within the project area
</t>
    </r>
    <r>
      <rPr>
        <b/>
        <sz val="11"/>
        <color theme="1"/>
        <rFont val="Arial"/>
        <family val="2"/>
      </rPr>
      <t xml:space="preserve">Population "at risk": </t>
    </r>
    <r>
      <rPr>
        <sz val="11"/>
        <color theme="1"/>
        <rFont val="Arial"/>
        <family val="2"/>
      </rPr>
      <t xml:space="preserve">proportion eligible for a given intervention/project
</t>
    </r>
    <r>
      <rPr>
        <b/>
        <sz val="11"/>
        <color theme="1"/>
        <rFont val="Arial"/>
        <family val="2"/>
      </rPr>
      <t xml:space="preserve">Engagement: </t>
    </r>
    <r>
      <rPr>
        <sz val="11"/>
        <color theme="1"/>
        <rFont val="Arial"/>
        <family val="2"/>
      </rPr>
      <t xml:space="preserve">proportion that will be engaged by a project in a given year (e.g. 20% of eligible homes retrofitted)
</t>
    </r>
    <r>
      <rPr>
        <b/>
        <sz val="11"/>
        <color theme="1"/>
        <rFont val="Arial"/>
        <family val="2"/>
      </rPr>
      <t xml:space="preserve">Retention: </t>
    </r>
    <r>
      <rPr>
        <sz val="11"/>
        <color theme="1"/>
        <rFont val="Arial"/>
        <family val="2"/>
      </rPr>
      <t xml:space="preserve">proportion of project starters which are completed
</t>
    </r>
    <r>
      <rPr>
        <b/>
        <sz val="11"/>
        <color theme="1"/>
        <rFont val="Arial"/>
        <family val="2"/>
      </rPr>
      <t>Impact:</t>
    </r>
    <r>
      <rPr>
        <sz val="11"/>
        <color theme="1"/>
        <rFont val="Arial"/>
        <family val="2"/>
      </rPr>
      <t xml:space="preserve"> proportion of outputs which will demonstrate the desired outcome (e.g. reduction in energy consumption, carbon emissions)</t>
    </r>
  </si>
  <si>
    <t>Deadweight and attribution</t>
  </si>
  <si>
    <t>Supporting Tools</t>
  </si>
  <si>
    <r>
      <t xml:space="preserve">Analysts should begin by understanding the outputs that an investment will deliver (such as a number of homes retrofitted, renewable energy installations, journeys completed), before mapping those outputs to their corresponding outcomes. The "Project" section of this roadmap is intended to help analysts in undertaking that element of the appraisal process by providing a framework within which to consider the impacts of project deliverables. Once outcomes have been identified, analysts may then use the "Outcomes" section within this roadmap to translate their outcomes into benefits, across three different areas of public value. 
</t>
    </r>
    <r>
      <rPr>
        <b/>
        <sz val="11"/>
        <color theme="1"/>
        <rFont val="Arial"/>
        <family val="2"/>
      </rPr>
      <t xml:space="preserve">Fiscal value: </t>
    </r>
    <r>
      <rPr>
        <sz val="11"/>
        <color theme="1"/>
        <rFont val="Arial"/>
        <family val="2"/>
      </rPr>
      <t xml:space="preserve">savings to the public sector that are due to a specific project (e.g. reduced health service, police or education costs).
</t>
    </r>
    <r>
      <rPr>
        <b/>
        <sz val="11"/>
        <color theme="1"/>
        <rFont val="Arial"/>
        <family val="2"/>
      </rPr>
      <t>Economic value</t>
    </r>
    <r>
      <rPr>
        <sz val="11"/>
        <color theme="1"/>
        <rFont val="Arial"/>
        <family val="2"/>
      </rPr>
      <t xml:space="preserve">: net growth in the local economy, as well as energy and carbon impacts
</t>
    </r>
    <r>
      <rPr>
        <b/>
        <sz val="11"/>
        <color theme="1"/>
        <rFont val="Arial"/>
        <family val="2"/>
      </rPr>
      <t>Social value:</t>
    </r>
    <r>
      <rPr>
        <sz val="11"/>
        <color theme="1"/>
        <rFont val="Arial"/>
        <family val="2"/>
      </rPr>
      <t xml:space="preserve"> including gains to society through improvements to health - such as air quality - educational attainment, access to transport, comfort effects etc.
It is worth noting that in many instances, energy projects can be disproportionate in their consideration of return on investment in that investment is largely fiscal (paid for by central or local government) whilst benefits are primarily economic. In keeping with HM Treasury's Green Book guidance, cost-benefit analysis should be undertaken from the perspective of the government incorporating all three elements above, therefore constituting a "social cost-benefit analysis". </t>
    </r>
  </si>
  <si>
    <t xml:space="preserve">*Note, although the tool provides the ability to quantify on a "cost per m2" basis, it is best practice to refer instead to the property type, with the recognised central estimate being a large semi-detached house. </t>
  </si>
  <si>
    <t>Installation Price Scenario*</t>
  </si>
  <si>
    <r>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welfare uplifts produced through rebound effects,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Rebound effects can be entered as either a raw value or a percentage and will be subtracted from the gross change in energy in order to calculate a net change in consumption. </t>
    </r>
    <r>
      <rPr>
        <b/>
        <sz val="11"/>
        <color theme="1"/>
        <rFont val="Arial"/>
        <family val="2"/>
      </rPr>
      <t xml:space="preserve"> The recognised standard adopted within central government is a 15% allowance. </t>
    </r>
    <r>
      <rPr>
        <sz val="11"/>
        <color theme="1"/>
        <rFont val="Arial"/>
        <family val="2"/>
      </rPr>
      <t xml:space="preserve">
Outputs will then be generated in the "Energy Results" tab, where you will be presented with the monetised value of the change in energy, alongside the additional public value generated through the rebound effect. In addition, the change in energy will also feed directly into the "Benefits" sheet of the CBA model, where you can introduce additional outcome measures such as those explored throughout the rest of this tool. It is recommended that analysts and policymakers undertake sensitivity testing in order to understanding the impact of altering the size of the rebound effect on the overall NPV of the scheme.
Further guidance on how to utilise the Energy Calculator is available within the CBA spreadsheet.  
</t>
    </r>
  </si>
  <si>
    <t>Local action on health inequalities</t>
  </si>
  <si>
    <t>PHE and UCL publication on fuel poverty and cold-homes related health problems</t>
  </si>
  <si>
    <t>https://fingertips.phe.org.uk/documents/Fuel_poverty_health_inequalities.pdf</t>
  </si>
  <si>
    <t>Timeframe for Appraisal</t>
  </si>
  <si>
    <t>Lifetime</t>
  </si>
  <si>
    <t>Solid wall - External Insulation</t>
  </si>
  <si>
    <t>Cavity wall - External Insulation</t>
  </si>
  <si>
    <t>Cavity wall - Internal Insulation</t>
  </si>
  <si>
    <t>Party cavity wall insulation</t>
  </si>
  <si>
    <t>Loft insulation (greater than 100m pre-existing insulation)</t>
  </si>
  <si>
    <t>Loft insulation (less than or equal to 100mm pre-existing insulation)</t>
  </si>
  <si>
    <t>Flat roof insulation</t>
  </si>
  <si>
    <t>Draught proofing</t>
  </si>
  <si>
    <t>Higher performance external doors (&gt;60% glazing area)</t>
  </si>
  <si>
    <t>Higher performance external doors (&lt;60% glazing area)</t>
  </si>
  <si>
    <t>Park home insulation - floor</t>
  </si>
  <si>
    <t>Park home insulation - roof</t>
  </si>
  <si>
    <t>Park home insulation - wall</t>
  </si>
  <si>
    <t>Room-in-roof insulation insulated</t>
  </si>
  <si>
    <t>Room-in-roof insulation uninsulated</t>
  </si>
  <si>
    <t>Under floor insulation</t>
  </si>
  <si>
    <t>Window glazing - improved double glazing</t>
  </si>
  <si>
    <t>Window glazing - single to double</t>
  </si>
  <si>
    <t>Boiler - broken replacement, no pre-existing heating controls</t>
  </si>
  <si>
    <t>Boiler - broken replacement, pre-existing heating controls</t>
  </si>
  <si>
    <t>First time central heating</t>
  </si>
  <si>
    <t>Boiler repair - no pre-existing heating controls</t>
  </si>
  <si>
    <t>Boiler repair - pre-existing heating controls</t>
  </si>
  <si>
    <t>Boiler upgrade - no pre-existing heating controls</t>
  </si>
  <si>
    <t>Boiler upgrade - pre-existing heating controls</t>
  </si>
  <si>
    <t>District heating - new connection</t>
  </si>
  <si>
    <t>District heating - CHP upgrade</t>
  </si>
  <si>
    <t>District heating - heat meters</t>
  </si>
  <si>
    <t>Heating controls</t>
  </si>
  <si>
    <t>Smart thermostat (pre-existing programmer and room thermostat)</t>
  </si>
  <si>
    <t>Smart thermostat (no pre-existing programmer and room thermostat)</t>
  </si>
  <si>
    <t>TRV</t>
  </si>
  <si>
    <t>Solar PV's</t>
  </si>
  <si>
    <t xml:space="preserve">https://www.bre.co.uk/housing-health-cost-calculator </t>
  </si>
  <si>
    <t>Experimental statistics on heat networks</t>
  </si>
  <si>
    <t xml:space="preserve">This tool has been designed for local partnerships who wish to determine the full scope of benefits which may arise by investing in low carbon and energy projects. The tool has been commissioned by the Department for Business, Energy &amp; Industrial Strategy (BEIS) and developed by the Greater Manchester Combined Authority (GMCA). It is intended to supplement existing departmental guidelines by providing a practical suite of tools for analysts to undertake appraisal locally to simplify and lower the cost of performing cost-benefit analysis (CBA). It is hoped that the tool will aid decision-making by providing a consistent basis from which to consider investment in low carbon and energy programmes alongside other interventions of different types, including traditional public service reform programmes. </t>
  </si>
  <si>
    <t xml:space="preserve">Embed within the roadmap are a series of interactive components intended to enable analysts to complete high-level indicative modelling which may be used to further support case-making and to justify undertaking full economic validation. </t>
  </si>
  <si>
    <t xml:space="preserve">The final section details any additional sources and supplementary reading material that users may wish to explore if they are considering undertaking complete economic modelling. Instructions on how to access all underlying data tables can be found in this section. </t>
  </si>
  <si>
    <r>
      <t xml:space="preserve">CBA offers valuable information at different stages in the project cycle:
</t>
    </r>
    <r>
      <rPr>
        <b/>
        <sz val="11"/>
        <color theme="1"/>
        <rFont val="Arial"/>
        <family val="2"/>
      </rPr>
      <t>Ex-ante CBA</t>
    </r>
    <r>
      <rPr>
        <sz val="11"/>
        <color theme="1"/>
        <rFont val="Arial"/>
        <family val="2"/>
      </rPr>
      <t xml:space="preserve">, undertaken at the pre-delivery stage, of what return in terms of public value and exchequer savings can be expected from investment in a specific option or proposal. Based on this information, commissioners may choose which proposal to adopt or alternatively to allocate scarce public funds towards other proposals that are expected to deliver greater public value.
</t>
    </r>
    <r>
      <rPr>
        <b/>
        <sz val="11"/>
        <color theme="1"/>
        <rFont val="Arial"/>
        <family val="2"/>
      </rPr>
      <t>Regular iterations of CBA</t>
    </r>
    <r>
      <rPr>
        <sz val="11"/>
        <color theme="1"/>
        <rFont val="Arial"/>
        <family val="2"/>
      </rPr>
      <t xml:space="preserve">, based on up-to-date project management data, can show whether a project is achieving, or is likely to achieve, its forecast return on investment. If a project is found to be failing to meet expectations, project managers can redesign delivery or, in some cases, stop delivery and reallocate funds to better performing projects.
</t>
    </r>
    <r>
      <rPr>
        <b/>
        <sz val="11"/>
        <color theme="1"/>
        <rFont val="Arial"/>
        <family val="2"/>
      </rPr>
      <t>Ex-post CBA</t>
    </r>
    <r>
      <rPr>
        <sz val="11"/>
        <color theme="1"/>
        <rFont val="Arial"/>
        <family val="2"/>
      </rPr>
      <t>, undertaken after a project has been delivered, is one way of judging whether a project has been worth undertaking. It also gives us information with which to update and improve the estimates that are used in ex-ante appraisals of future projects.</t>
    </r>
  </si>
  <si>
    <r>
      <t xml:space="preserve">Of particular relevance to energy and low carbon projects is the concept of deadweight. A project, policy or other proposal will generate costs and benefits, which could differ across options. The first step to assess these impacts is to consider what would happen if the policy or project was not carried out. This default course of action is known as the “do nothing” option and provides the base case, or counterfactual. Analysts need to appraise costs and benefits of each option relative to their counterfactual. The counterfactual should include all policies to which the government is already committed and which have funding. BEIS’s latest Energy and Emissions Projections will therefore need to be referred to. When calculating the incremental benefits of a scheme, the change which "would have happened anyway" is known as deadweight. It is crucial that any appraisal clearly articulates the overlap and interdependencies with existing initiatives or policies in order to ensure only the analysis measures the true additionality of the intervention. </t>
    </r>
    <r>
      <rPr>
        <b/>
        <sz val="11"/>
        <color theme="1"/>
        <rFont val="Arial"/>
        <family val="2"/>
      </rPr>
      <t>Deadweight</t>
    </r>
    <r>
      <rPr>
        <sz val="11"/>
        <color theme="1"/>
        <rFont val="Arial"/>
        <family val="2"/>
      </rPr>
      <t xml:space="preserve"> can be calculated in a variety of ways depending on the type of CBA undertaken - for ex-ante CBA, this is often determined by forecasting trends in outcome indicators, whilst ex-post CBA may utilise relevant comparison or control groups. Alongside deadweight, consideration should also be given to other elements impacting additionality, notably - 
</t>
    </r>
    <r>
      <rPr>
        <b/>
        <sz val="11"/>
        <color theme="1"/>
        <rFont val="Arial"/>
        <family val="2"/>
      </rPr>
      <t>Leakage:</t>
    </r>
    <r>
      <rPr>
        <sz val="11"/>
        <color theme="1"/>
        <rFont val="Arial"/>
        <family val="2"/>
      </rPr>
      <t xml:space="preserve"> whereby a project intervention leads to changes in outcomes outside of the direct project area
</t>
    </r>
    <r>
      <rPr>
        <b/>
        <sz val="11"/>
        <color theme="1"/>
        <rFont val="Arial"/>
        <family val="2"/>
      </rPr>
      <t>Displacement:</t>
    </r>
    <r>
      <rPr>
        <sz val="11"/>
        <color theme="1"/>
        <rFont val="Arial"/>
        <family val="2"/>
      </rPr>
      <t xml:space="preserve"> which represents the extent to which increases in outcomes - particularly employment - are offset by a reduction in outcomes elsewhere (thereby reducing the overall additionality for the UK economy) 
</t>
    </r>
    <r>
      <rPr>
        <b/>
        <sz val="11"/>
        <color theme="1"/>
        <rFont val="Arial"/>
        <family val="2"/>
      </rPr>
      <t>Attribution:</t>
    </r>
    <r>
      <rPr>
        <sz val="11"/>
        <color theme="1"/>
        <rFont val="Arial"/>
        <family val="2"/>
      </rPr>
      <t xml:space="preserve"> the extent to which an improvement in an outcome is demonstrably a result of the outputs being delivered.
</t>
    </r>
  </si>
  <si>
    <t xml:space="preserve">Estimates of deadweight and attribution should be derived locally to reflect the particular circumstances of a given project. However in lieu of any locally available evidence, users may wish to refer to the Homes and Communities Agency (HCA) Additionality Guide, accessible at the link below. </t>
  </si>
  <si>
    <t xml:space="preserve">The second interactive component is designed to assist you in calculating the estimated energy usage per household under the counterfactual scenario. It provides an approximation of the average domestic consumption of electricity and gas as taken from the latest consumption statistics. Please input the approximate number of households within the modelled area and select whether the outputs should be temperature corrected*. Once again outputs will appear in the box on the righthand side. These figures should only be used for indicative high-level calculations whereby the characteristics of the properties being modelled - such as floor size, bedroom count or number of occupants - are not yet known. If additional details are available, please refer to the "Domestic Retrofit" page under the Projects section of this workbook. </t>
  </si>
  <si>
    <t>BEIS' supplementary guidance to HM Treasury's Green Book, providing analysts with an overview of the approach for valuing changes in energy usage and greenhouse gas emissions.</t>
  </si>
  <si>
    <t>https://assets.publishing.service.gov.uk/government/uploads/system/uploads/attachment_data/file/1002869/2.Background_Documentation_for_guidnace_on_valuation_of_energy_use.pdf</t>
  </si>
  <si>
    <t xml:space="preserve">https://www.gov.uk/government/publications/valuation-of-energy-use-and-greenhouse-gas-emissions-for-appraisal
</t>
  </si>
  <si>
    <t>Data tables 1-19 are available via a further link on this page.</t>
  </si>
  <si>
    <t>Projections of greenhouse gas emissions and energy demand from 2019 to 2040</t>
  </si>
  <si>
    <t>https://www.gov.uk/government/publications/updated-energy-and-emissions-projections-2019</t>
  </si>
  <si>
    <t>Projections of UK performance against national greenhouse gas targets under existing policies. It includes projections of the demand for each type of fuel in different sectors of the economy. The publication discusses the projected demand for electricity and indicates what mix of generation will meet it.</t>
  </si>
  <si>
    <t>Sixth Carbon Budget</t>
  </si>
  <si>
    <t>https://www.theccc.org.uk/publication/sixth-carbon-budget/</t>
  </si>
  <si>
    <t>RICS Building Carbon Database
(Previously Embodied Carbon Database - UKGBC)</t>
  </si>
  <si>
    <t>Assists prospective developers in exploring the embodied carbon calculations for their buildings at each stage of project development (registration required)</t>
  </si>
  <si>
    <t>https://wlcarbon.rics.org/About.aspx</t>
  </si>
  <si>
    <t>This section provides guidance on how analysts should quantify impacts on natural capital. It should be used where the project or policy undergoing appraisal is expected to have impacts on particular elements of nature that have a value to society which may include, but is not limited to, forests, fisheries, rivers, biodiversity, land and minerals. Natural capital includes both the living and non-living aspects of ecosystems, which, often in combination with other forms of capital, produce an array of benefits including values that can have a market value (e.g. minerals, timber, fresh water) or non-market value (such as outdoor recreation and landscape amenity). Quantifying natural capital is important in providing a framework for improving appraisal of a range of environmental impacts, including those reflected elsewhere in this guidance, including air quality impacts and greenhouse gas emissions.</t>
  </si>
  <si>
    <t xml:space="preserve">This roadmap is designed to be used in tandem with the updated CBA spreadsheet, which will enable you to consolidate multiple costs and benefits in order to understand the overall return on investment of your proposal. A link to the CBA spreadsheet can be found on the "Welcome" page of this workbook. The benefits tab of the tool is pre-populated with several benefits however as the toolkit is primarily intended to be used for energy and low carbon projects, wider environmental impacts are not included as a standard outcome.  
In order to incorporate the calculations from the interactive component above, please follow the steps outlined below. Upon opening the spreadsheet, please navigate to the "Benefits" page and alter the toggle to display all hidden rows. In one of the spare rows, please complete the benefits equation following the guidance on the "CBA guidance" section of this toolkit, making allowance for engagement, retention, impact and deadweight to determine the net change in natural assets. Unit costs of natural capital can then be entered in the social value column (column U) and profiled over time using the impact profile section. You may also wish to incorporate other benefits as outlined by other sections in this workbook, including changes in energy expenditure and air quality improvements. Outputs will then be generated in the "Outputs" tab, where you will be presented with the monetised value of the change in natural assets, balanced against the anticipated cost of delivery.  </t>
  </si>
  <si>
    <t>http://sciencesearch.defra.gov.uk/Default.aspx?Menu=Menu&amp;Module=More&amp;Location=None&amp;Completed=0&amp;ProjectID=19514#Description</t>
  </si>
  <si>
    <t>https://www.ons.gov.uk/economy/environmentalaccounts</t>
  </si>
  <si>
    <t>UK natural capital Statistical bulletins - ONS</t>
  </si>
  <si>
    <t>UK natural capital: monetary estimates - ONS</t>
  </si>
  <si>
    <t>https://www.ons.gov.uk/economy/environmentalaccounts/bulletins/uknaturalcapital/previousReleases</t>
  </si>
  <si>
    <t>The Economics of Biodiversity: The Dasgupta Review</t>
  </si>
  <si>
    <t>https://www.gov.uk/government/publications/final-report-the-economics-of-biodiversity-the-dasgupta-review</t>
  </si>
  <si>
    <t>The new framework presented by the Review sets out how we should account for Nature in economics and decision-making.</t>
  </si>
  <si>
    <t>Enabling a Natural Capital Approach (ENCA)</t>
  </si>
  <si>
    <t>Guidance for policy and decision makers to help them consider the value of a natural capital approach.</t>
  </si>
  <si>
    <t>https://www.gov.uk/guidance/enabling-a-natural-capital-approach-enca</t>
  </si>
  <si>
    <t>Proposals that improve energy efficiency (such as heating or lighting policies or projects) have the effect of reducing the overall amount of energy consumed. An immediate result will be a reduction in energy bills. This frees up funds which can be spent on energy or other goods and services. Any resulting increase in energy consumption is known as the "rebound effect". This section provides guidance on how to account for rebound effects in policy or project appraisal, including available methods for estimating rebounds and how to monetise the rebound effect once its magnitude is known.</t>
  </si>
  <si>
    <t xml:space="preserve">As the final usage of the consumer's income cannot be known without detailed further analysis, comfort effects are most accurately quantified as social value, reflecting their impacts on consumer welfare.  Figure 4 depicts the concept of the rebound effect and how it should be accounted for when quantifying the NPV of energy projects or policies. Further detail on the rationale for the approach to valuing rebound effects is available in BEIS' supplementary background documentation, including Annex 2 of the technical document which provides a comprehensive overview of how to estimate rebound effects. </t>
  </si>
  <si>
    <t xml:space="preserve">Embedded within the tool below is an interactive component for calculating the indicative value of a rebound effect. The calculator functions by multiplying the estimated size of the rebound effect by the retail price of energy. In order for the tool to generate an estimate, please input the quantity of the rebound effect in kWh, alongside the fuel type of interest, the end user, and the project year. The outputs of the calculation will appear in the blue box on the right-hand side, where you can also select the applicable energy price scenario. </t>
  </si>
  <si>
    <t>Background documentation for guidance on valuation of energy use and greenhouse gas emissions</t>
  </si>
  <si>
    <t>Supporting document to energy use guidance, including detailed descriptions of welfare impacts and rebound effects of changes in energy consumption relating to energy efficiency.</t>
  </si>
  <si>
    <t>https://sustainablelifestyles.ac.uk/sites/default/files/publicationsdocs/slrg_working_paper_01-12.pdf</t>
  </si>
  <si>
    <t xml:space="preserve">The second interactive component is designed to assist you in calculating the estimated damage cost of changes in energy use. The calculations below are supported by BEIS' data tables which provide a valuation of the air quality damage cost by primary fuel use. Damage costs are differentiated by location of fuel use to account for the fact that a policy that targets the reduction of fuel use in inner cities will reduce the damage costs of air pollution more than a policy that addresses rural fuel use (due to differences in the population exposed). Please select the type of fuel you would like to model, the location of the change in fuel use and the project year and then enter the size of the reduction in fuel usage in kWh. Once again outputs will appear in the box on the righthand side. 
These figures should only be used to undertake indicative, high-level case making surrounding the effects of reducing fuel usage on air quality. For more detailed modelling, including cost-benefit analysis of your project, please refer to the "practical steps for inclusion" below. </t>
  </si>
  <si>
    <t>https://assets.publishing.service.gov.uk/government/uploads/system/uploads/attachment_data/file/940960/tag-a5-4-marginal-external-costs.pdf</t>
  </si>
  <si>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air quality damage costs based on a reduction in energy or fuel usage, which should be used once the net change in consumption is known and in instances where there are impacts spanning multiple fuel types or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air quality damage costs. In addition, the change in air quality will also feed directly into the "Benefits" sheet of the CBA model, where you can introduce additional outcome measures such as those explored throughout the rest of this tool.  Further guidance on how to utilise the Energy Calculator is available within the CBA spreadsheet.  
Additional air quality impacts can be accounted for in the "Benefits" sheet using the spare rows available by applying one of two methods. One option is to input the net reduction in air quality pollution in the "affected population/predicted incidents" column (Column H), and each of the subsequent components of the calculation (engagement, retention and impact) should be set to 100%, with suitable deadweight allowance. Alternatively, the overall quantity of air quality pollutants could be entered in Column H and the proportion reduction (that is the net pollutants avoided) could be entered as a percentage in the impact column (Column N). Under either approach, the social value unit cost column (Column U) should contain the damage cost per tonne taken from Figure 3 above set to financial year 2015-16. Impacts should then be profiled over time accordingly using Columns AH onward. 
</t>
  </si>
  <si>
    <t>Guidance: Assess the impact of air quality</t>
  </si>
  <si>
    <t>https://www.gov.uk/government/publications/assess-the-impact-of-air-quality</t>
  </si>
  <si>
    <t>This roadmap is designed to be used in tandem with the updated CBA spreadsheet, which will enable you to consolidate multiple costs and benefits in order to understand the overall return on investment of your proposal. A link to the CBA spreadsheet can be found on the "Welcome" page of this workbook. The benefits tab of the tool is pre-populated with several benefits captured elsewhere in the roadmap however due to the difficulties in estimating impacts accurately, energy security is not one of the existing outcomes. 
In order to incorporate the calculations from the interactive component above, please follow the steps outlined below. Upon opening the spreadsheet, please navigate to the "Benefits" page and alter the toggle to display all hidden rows. In one of the spare rows, please complete the benefits equation following the guidance on the "CBA guidance" section of this toolkit, making allowance for engagement, retention, impact and deadweight. Unit costs of load lost can then be entered in the economic value column (Column T) and profiled over time using the impact profile section. You may also wish to incorporate other benefits as outlined by other sections in this workbook, including changes in energy expenditure and air quality improvements. Outputs will then be generated in the "Outputs" tab, where you will be presented with the monetised value of the change in energy security and resilience.</t>
  </si>
  <si>
    <t xml:space="preserve">Embedded within the tool below is an interactive component for calculating the indicative prevalence of fuel poverty. The calculator below is for estimating the number of households living in fuel poverty within each local authority area. In order to return outputs, please select the local authority of interest from the dropdown on the left hand side below. Estimates will then be returned in the outputs box on the right hand side. Further geographical estimates, including at lower levels of granularity (such as LSOA), are available at the links towards the bottom of this page. </t>
  </si>
  <si>
    <t>Fuel Poverty statistics produced by BEIS - now measured using the Low Income Low Energy Efficiency (LILEE) indicator rather than the old Low Income High Costs (LIHC) indicator.</t>
  </si>
  <si>
    <t>Sub-regional fuel poverty data 2019</t>
  </si>
  <si>
    <t>https://www.gov.uk/government/statistics/sub-regional-fuel-poverty-data-2021</t>
  </si>
  <si>
    <t>https://www.gov.uk/government/collections/public-health-outcomes-framework</t>
  </si>
  <si>
    <t xml:space="preserve">This roadmap is designed to be used in tandem with the updated CBA spreadsheet, which will enable you to consolidate multiple costs and benefits in order to understand the overall return on investment of your proposal. A link to the CBA spreadsheet can be found on the "Welcome" page of this workbook. The benefits tab of the tool is pre-populated with several benefits relating to health impacts and improvements of quality of life, which should be used where the magnitude of the benefits is known. 
In order to incorporate the calculations from the interactive component above, please follow the steps outlined below. Upon opening the spreadsheet, please navigate to the "Benefits" page and alter the toggle to display all hidden rows. In one of the spare rows, please complete the benefits equation following the guidance on the "CBA guidance" section of this toolkit, making allowance for engagement, retention, impact and deadweight. Unit costs of hazards can then be entered in the fiscal value column (Column R) and profiled over time using the impact profile section. You may also wish to incorporate other benefits as outlined by other sections in this workbook, including changes in energy expenditure and air quality improvements. Outputs will then be generated in the "Outputs" tab, where you will be presented with the monetised value of the change in exposure to category one hazards. 
Further guidance on how to implement health benefits can be found within the CBA spreadsheet.  
</t>
  </si>
  <si>
    <t>https://livrepository.liverpool.ac.uk/2018902/</t>
  </si>
  <si>
    <t>Case Studies on the application of HIA in urban planning and construction (published 2008)</t>
  </si>
  <si>
    <t>https://www.who.int/tools/health-impact-assessments</t>
  </si>
  <si>
    <t xml:space="preserve">WHO  online resource for  Health Impact Assessment tools and methods </t>
  </si>
  <si>
    <t>HMT Green Book supplementary guidance: wellbeing</t>
  </si>
  <si>
    <t>2021 Supplementary guidance to the Green Book covering the consideration of wellbeing as part of the Green Book methodology</t>
  </si>
  <si>
    <t>https://www.gov.uk/government/publications/green-book-supplementary-guidance-wellbeing</t>
  </si>
  <si>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which may be taken from the interactive elements above.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change in energy consumption. In addition, the change in energy will also feed directly into the "Benefits" sheet of the CBA model, where you can introduce additional outcome measures such as those explored throughout the rest of this tool. The unit costs in the tool above can be incorporated directly within the "Benefits" tab, by inserting a spare row and populating the "Public Value - Economic" column (Column T). Any costs of installation should be entered in the "Costs" tab, and may be profiled across multiple years to reflect the staging of the project as well as being attributed to the corresponding cost-bearer, which may be private citizens.  
Further guidance on how to utilise the Energy Calculator is available within the CBA spreadsheet.  
</t>
  </si>
  <si>
    <t>https://assets.publishing.service.gov.uk/government/uploads/system/uploads/attachment_data/file/911817/electricity-generation-cost-report-2020.pdf</t>
  </si>
  <si>
    <t>https://ukerc.ac.uk/publications/presenting-the-future-electricity-generation-cost-estimation-methodologies/</t>
  </si>
  <si>
    <t>2020 report presents estimates of the costs and technical specifications for different energy generation</t>
  </si>
  <si>
    <t>https://www.gov.uk/government/publications/tag-unit-a3-environmental-impact-appraisal</t>
  </si>
  <si>
    <t>WebTAG: TAG data book (including environmental impacts worksheets)</t>
  </si>
  <si>
    <t xml:space="preserve">WHO 2011 report - Health co-benefits of climate change mitigation (specifically in the transport sector) 
</t>
  </si>
  <si>
    <t>2010 report on employment creation multipliers for sustainable travel</t>
  </si>
  <si>
    <t>DCLG Appraisal Guidance (2016)</t>
  </si>
  <si>
    <t>https://e3g.org/wp-content/uploads/Building-the-Future-The-Economic-and-Fiscal-impacts-of-making-homes-energy-efficient.pdf</t>
  </si>
  <si>
    <t>https://www.gov.uk/government/collections/household-energy-efficiency-national-statistics</t>
  </si>
  <si>
    <t>https://energysavingtrust.org.uk/service/home-analytics/</t>
  </si>
  <si>
    <r>
      <t xml:space="preserve">Departmental guidance focuses primarily on the most effective way to quantify outcomes, and does not, in every instance, distinguish between the mechanisms by which those outcomes are delivered. This section of the guidance will therefore illustrate the most common outcomes arising from heat networks, each with their own sections within this roadmap, where users can find relevant departmental guidance and corresponding interactive elements. When beginning an appraisal, analysts may find it useful to first design a "logic model" or "theory of change" to articulate the relationship between the core project deliverables - outputs - and the quantifiable change in outcomes.  An example logic model template, as used by the GMCA, can be found using the button in the left hand menu. 
The following core outcomes should be considered when undertaking appraisal of heat networks. The magnitude of these benefits will directly rely on the size, scope and nature of the scheme being delivered. 
</t>
    </r>
    <r>
      <rPr>
        <b/>
        <sz val="11"/>
        <rFont val="Arial"/>
        <family val="2"/>
      </rPr>
      <t xml:space="preserve">Energy Efficiency - </t>
    </r>
    <r>
      <rPr>
        <sz val="11"/>
        <rFont val="Arial"/>
        <family val="2"/>
      </rPr>
      <t xml:space="preserve">heat networks, through the benefits of co-generation, often represent a significant increase in energy efficiency when compared to alternative methods of supply. Once the likely reduction in energy consumption is known, analysts may use the "Energy" section of this roadmap, or the "Energy Calculator" within the CBA model - to derive appraisal values. The interactive components below can be used to estimate indicative savings from both ground source and air source heat pumps.  </t>
    </r>
    <r>
      <rPr>
        <b/>
        <sz val="11"/>
        <rFont val="Arial"/>
        <family val="2"/>
      </rPr>
      <t xml:space="preserve">
Carbon Emissions </t>
    </r>
    <r>
      <rPr>
        <sz val="11"/>
        <rFont val="Arial"/>
        <family val="2"/>
      </rPr>
      <t xml:space="preserve">- alongside energy efficiency, one of the most significant benefits of district heat networks is the reduction in carbon equivalent emissions. Analysts have a number of options for quantifying the change - (i) if the change is a known value, please refer to the "Carbon Calculator" within the CBA spreadsheet, (ii) if the change is unknown, but an indication of the change in energy consumption - either from bespoken calculations or the interactive components below - carbon equivalents may be derived by inserting the change in energy usage into the "Energy Calculator" embedded within the CBA tool. 
</t>
    </r>
    <r>
      <rPr>
        <b/>
        <sz val="11"/>
        <rFont val="Arial"/>
        <family val="2"/>
      </rPr>
      <t xml:space="preserve">Air Quality - </t>
    </r>
    <r>
      <rPr>
        <sz val="11"/>
        <rFont val="Arial"/>
        <family val="2"/>
      </rPr>
      <t xml:space="preserve">changes in energy also have implications for environmental air quality. As with carbon emissions, analysts have a number of options for quantifying the change - (i) if the quantum of pollutants avoided is a known value, please refer to DEFRA's "Damage Cost" approach as outlined in the corresponding page of this roadmap, (ii) if the amount is unknown, air quality impacts can be derived from a known change in energy usage by using the "Energy Calculator" embedded in the CBA tool. 
</t>
    </r>
    <r>
      <rPr>
        <b/>
        <sz val="11"/>
        <rFont val="Arial"/>
        <family val="2"/>
      </rPr>
      <t xml:space="preserve">Natural Assets - </t>
    </r>
    <r>
      <rPr>
        <sz val="11"/>
        <rFont val="Arial"/>
        <family val="2"/>
      </rPr>
      <t xml:space="preserve">in some limited instances, the construction of district heat networks may have adverse implications for the provision of local natural assets, although given that the majority of networks are located within existing urban centres, impacts are likely to be marginal. If users wish to give consideration to the impact on the local environment, please refer to the "Natural Assets" page within this roadmap. 
</t>
    </r>
    <r>
      <rPr>
        <b/>
        <sz val="11"/>
        <rFont val="Arial"/>
        <family val="2"/>
      </rPr>
      <t xml:space="preserve">
</t>
    </r>
  </si>
  <si>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which may be taken from the interactive elements above.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change in energy consumption. In addition, the change in energy will also feed directly into the "Benefits" sheet of the CBA model, where you can introduce additional outcome measures such as those explored throughout the rest of this tool. The unit costs of ground or air source heat pumps can be incorporated directly within the "Benefits" tab, by inserting a spare row and populating the "Public Value - Economic" column (column T). 
Costs of installation should be entered in the "Costs" tab, and may be profiled across multiple years to reflect the staging of the project. 
Further guidance on how to utilise the Energy Calculator is available within the CBA spreadsheet.
In addition to the quantifiable benefits to include in the CBA spreadsheet, the following unquantified benefits should be considered as part of the overall  business case: 
• Heat price paid by consumers – the 2017 heat network consumer survey indicates that heat networks save consumers £100 on median average (NB there was wide variation in responses). So heat network projects generally aim to either lower or maintain heat prices compared to the counterfactual.
• Impact on the heat networks market – i.e. as local authorities build heat networks, they develop core skills which will make it easier and cheaper to build heat networks in the future given learning effects. There are also job impacts from the development and operation of heat networks more generally.
• Potential electricity system balancing benefits from networks with thermal storage – making the power supply more resilient by providing the option to store intermittent peaks in electricity generation
</t>
  </si>
  <si>
    <t>https://www.gov.uk/government/collections/total-energy-statistics#energy-trends-(quarterly-and-monthly-data)</t>
  </si>
  <si>
    <t>Data on district heat networks and communal heating (available via "Energy Trends" link on main page</t>
  </si>
  <si>
    <r>
      <t xml:space="preserve">Departmental guidance focuses primarily on the most effective way to quantify outcomes, and does not, in every instance, distinguish between the mechanisms by which those outcomes are delivered. This section of the guidance will therefore illustrate the most common outcomes arising from energy management schemes, each with their own sections within this roadmap, where users can find relevant departmental guidance and corresponding interactive elements. When beginning an appraisal, analysts may find it useful to first design a "logic model" or "theory of change" to articulate the relationship between the core project deliverables - outputs - and the quantifiable change in outcomes.  An example logic model template, as used by the GMCA, can be found using the button in the left hand menu. 
The following core outcomes should be considered when undertaking appraisal of energy management programmes. The magnitude of these benefits will directly rely on the size, scope and nature of the scheme being delivered. 
</t>
    </r>
    <r>
      <rPr>
        <b/>
        <sz val="11"/>
        <rFont val="Arial"/>
        <family val="2"/>
      </rPr>
      <t xml:space="preserve">Energy Efficiency - </t>
    </r>
    <r>
      <rPr>
        <sz val="11"/>
        <rFont val="Arial"/>
        <family val="2"/>
      </rPr>
      <t xml:space="preserve">energy management programmes are intended - through a combination of technological and behavioural solutions - to reduce the overall totality of energy consumption. If the reduction in energy usage is a known value, the "Energy" section of this roadmap, or the "Energy Calculator" within the CBA model should be used to derive appraisal values. The interactive components below can be used to estimate indicative savings from certain forms of energy management, as well as the approximate baseline usage by sectors.   </t>
    </r>
    <r>
      <rPr>
        <b/>
        <sz val="11"/>
        <rFont val="Arial"/>
        <family val="2"/>
      </rPr>
      <t xml:space="preserve">
Carbon Emissions </t>
    </r>
    <r>
      <rPr>
        <sz val="11"/>
        <rFont val="Arial"/>
        <family val="2"/>
      </rPr>
      <t xml:space="preserve">- alongside energy efficiency, one of the most significant benefits of improved, effective energy management is the reduction in carbon equivalent emissions. Analysts have a number of options for quantifying the change - (i) if the change is a known value, please refer to the "Carbon Calculator" within the CBA spreadsheet, (ii) if the change is unknown, but an indication of the change in energy consumption - either from bespoken calculations or the interactive components below - carbon equivalents may be derived by inserting the change in energy usage into the "Energy Calculator" embedded within the CBA tool. 
</t>
    </r>
    <r>
      <rPr>
        <b/>
        <sz val="11"/>
        <rFont val="Arial"/>
        <family val="2"/>
      </rPr>
      <t xml:space="preserve">Air Quality - </t>
    </r>
    <r>
      <rPr>
        <sz val="11"/>
        <rFont val="Arial"/>
        <family val="2"/>
      </rPr>
      <t xml:space="preserve">changes in energy also have implications for environmental air quality. As with carbon emissions, analysts have a number of options for quantifying the change - (i) if the quantum of pollutants avoided is a known value, please refer to DEFRA's "Damage Cost" approach as outlined in the corresponding page of this roadmap, (ii) if the amount is unknown, air quality impacts can be derived from a known change in energy usage by using the "Energy Calculator" embedded in the CBA tool. 
</t>
    </r>
    <r>
      <rPr>
        <b/>
        <sz val="11"/>
        <rFont val="Arial"/>
        <family val="2"/>
      </rPr>
      <t xml:space="preserve">
</t>
    </r>
  </si>
  <si>
    <t xml:space="preserve">This roadmap is designed to be used in tandem with the updated CBA spreadsheet, which will enable you to consolidate multiple costs and benefits in order to understand the overall return on investment of your proposal. The tool includes an embedded calculator for estimating the value of changes in energy usage, which should be used once the net change in consumption is known and in instances where there are impacts spanning multiple fuel types or multiple years. A link to the CBA spreadsheet can be found on the "Welcome" page of this workbook. 
Upon opening the spreadsheet, please navigate to the "Proposition Summary" page and alter the toggle in cell B3 to indicate that you would like to include the Energy &amp; Carbon calculators.  Once the "Energy" worksheet has appeared, you should navigate to the relevant tab to enter your input figures, which may be taken from the interactive elements above.  Please select which of the types of energy you would like to include by ticking the corresponding boxes. Changes in energy usage should then be entered in the white boxes and should be entered as a gross value (i.e. the expected change in energy use before any allowance for rebound effects has been made). Outputs will then be generated in the "Energy Results" tab, where you will be presented with the monetised value of the change in energy consumption. In addition, the change in energy will also feed directly into the "Benefits" sheet of the CBA model, where you can introduce additional outcome measures such as those explored throughout the rest of this tool. The unit costs of ground or air source heat pumps can be incorporated directly within the "Benefits" tab, by inserting a spare row and populating the "Public Value - Economic" column (column T). The outputs of the second interactive component above - estimating baseline energy consumption - are best placed in the "Affected Population/Predicted Incidents" column as a reflection of the overall quantum of energy consumption available to be reduced. 
Any costs of delivering the energy management scheme should be entered in the "Costs" tab, and may be profiled across multiple years to reflect the staging of the project. 
Further guidance on how to utilise the Energy Calculator is available within the CBA spreadsheet.  
</t>
  </si>
  <si>
    <t>https://www.carbontrust.com/resources/tinas-examining-the-potential-of-low-carbon-technologies</t>
  </si>
  <si>
    <t>https://portal.coiim.es/uploads/files/96d44d10a272492393783f1c0bd7ba6273c7a8f0.pdf</t>
  </si>
  <si>
    <t>Table 1 - Energy Usage - LRVC (SOURCE: Green Book Tables 9-13)</t>
  </si>
  <si>
    <t>Table 6 - Air Quality Damage Costs (Source: Green Book Table 15)</t>
  </si>
  <si>
    <t>Table 4 - Carbon Conversion (SOURCE: Green Book IAG Tookit for valuing change sin GHG emissions)</t>
  </si>
  <si>
    <t>Table 8 - Average Domestic Energy Consumption (Source: Energy Consumption in the UK - ECUK)</t>
  </si>
  <si>
    <t>Energy Consumption in the UK - 2020 statistic release</t>
  </si>
  <si>
    <t>Information for overall energy consumption in the UK with details of the transport, domestic, industry and services sectors. 
Informs interactive component 2</t>
  </si>
  <si>
    <t>Table NTS0901 - https://www.gov.uk/government/statistical-data-sets/nts09-vehicle-mileage-and-occupancy</t>
  </si>
  <si>
    <t>Table TSGB0303 (ENV0103) - https://www.gov.uk/government/statistical-data-sets/nts09-vehicle-mileage-and-occupancy</t>
  </si>
  <si>
    <t>Figure 4. Natural Capital Framework</t>
  </si>
  <si>
    <t>Figure 5. Quantifying Rebound Effects</t>
  </si>
  <si>
    <t>Figure 6. Factors affecting energy supply</t>
  </si>
  <si>
    <t xml:space="preserve">Embed within the tool below is an interactive component for calculating the indicative cost/benefit of changes in GHG emissions. The first component provides an estimate of the economic value generated by a change in emissions. In order to calculate a monetary value, you will first need to select  the year within which the emissions change occurs. Next, please input the expected net change in emissions in the empty box below. An increase in emission should be entered as a positive number whilst a reduction should be a negative figure. You can also adjust the price scenario using the toggle to the right. </t>
  </si>
  <si>
    <t>Estimated GHG emissions</t>
  </si>
  <si>
    <t>Valuation of greenhouse gas emissions: for policy appraisal and evaluation</t>
  </si>
  <si>
    <t>BEIS' updated guidance and values for carbon appraisal (to be incorporated in above Green Book Supplementary guidance in due course</t>
  </si>
  <si>
    <t>https://www.gov.uk/government/publications/valuing-greenhouse-gas-emissions-in-policy-appraisal/valuation-of-greenhouse-gas-emissions-for-policy-appraisal-and-evaluation</t>
  </si>
  <si>
    <t>Volatile Organic Compounds (VOC)</t>
  </si>
  <si>
    <t>Table 5 - Air Quality Damage Costs (Source DEFRA Air Quality Appraisal - Damage Costs Toolkit)</t>
  </si>
  <si>
    <t xml:space="preserve">The "impact pathway approach" is a bespoke method of valuation that should be adopted where estimated air quality impacts are above £50m NPV (net present value). The impact pathway approach follows the source of the emission to its dispersion in the atmosphere, and the resultant exposure to estimate a range of end points (such as health impacts) that are valued. Impacts therefore vary based on a range of considerations (such as dispersion and toxicity) that arise from differences in geographical location and population exposed. At present, this approach has been used to estimate the impact of four different air pollutants: nitrous oxide (NOx), sulphur dioxide (SO2), ammonia (NH3) and particulate matter (PM10).
For the majority of policies, where there are air quality impacts valued below £50m NPV, it is recommended to value impacts using the "damage costs" approach. “Damage costs” are based on the impact pathway approach, but have been calculated using a range of representative emissions in order to estimate an average marginal effect for each additional tonne of gas introduced into the atmosphere. These primarily value health impacts although non-health impacts are also included. It must be noted that these monetary values do not include all the likely impacts of air pollution, such as non-health impacts on acidification and soil eutrophication, and do not include the impacts on ecosystems, visibility or ozone depletion. </t>
  </si>
  <si>
    <t>Volatile Organic Compounds</t>
  </si>
  <si>
    <r>
      <t xml:space="preserve">Table 2 - </t>
    </r>
    <r>
      <rPr>
        <b/>
        <sz val="9"/>
        <color rgb="FFFF0000"/>
        <rFont val="Arial"/>
        <family val="2"/>
      </rPr>
      <t>SEPT 2021 - TABLE NOT IN USE</t>
    </r>
    <r>
      <rPr>
        <b/>
        <sz val="9"/>
        <color theme="0"/>
        <rFont val="Arial"/>
        <family val="2"/>
      </rPr>
      <t xml:space="preserve"> -  Energy Usage - Retail (SOURCE: Green Book Tables 4-8)</t>
    </r>
  </si>
  <si>
    <t>Sept 2021 - not in use</t>
  </si>
  <si>
    <r>
      <t xml:space="preserve">Table 9 - </t>
    </r>
    <r>
      <rPr>
        <b/>
        <sz val="9"/>
        <color rgb="FFFF0000"/>
        <rFont val="Arial"/>
        <family val="2"/>
      </rPr>
      <t>SEPT 2021 - TABLE NOT IN USE</t>
    </r>
    <r>
      <rPr>
        <b/>
        <sz val="9"/>
        <color theme="0"/>
        <rFont val="Arial"/>
        <family val="2"/>
      </rPr>
      <t xml:space="preserve"> - Daily Electricity Usage by Applicance</t>
    </r>
  </si>
  <si>
    <t>Data from: https://www.gov.uk/government/statistics/sub-regional-fuel-poverty-2021</t>
  </si>
  <si>
    <t>Sub-Regional Fuel Poverty Report 2021 (2019 data)</t>
  </si>
  <si>
    <t>Bournemouth, Christchurch and Poole</t>
  </si>
  <si>
    <t xml:space="preserve">Bradford </t>
  </si>
  <si>
    <t xml:space="preserve">Brent </t>
  </si>
  <si>
    <t>Bristol, City of</t>
  </si>
  <si>
    <t>Buckinghamshire</t>
  </si>
  <si>
    <t xml:space="preserve">Derby </t>
  </si>
  <si>
    <t>Dorset</t>
  </si>
  <si>
    <t xml:space="preserve">Dudley </t>
  </si>
  <si>
    <t>East Suffolk</t>
  </si>
  <si>
    <t>Folkestone and Hythe</t>
  </si>
  <si>
    <t xml:space="preserve">Hackney </t>
  </si>
  <si>
    <t xml:space="preserve">Hammersmith and Fulham </t>
  </si>
  <si>
    <t>Herefordshire, County of</t>
  </si>
  <si>
    <t>King’s Lynn and West Norfolk</t>
  </si>
  <si>
    <t>Kingston upon Hull, City of</t>
  </si>
  <si>
    <t xml:space="preserve">Kirklees </t>
  </si>
  <si>
    <t xml:space="preserve">Knowsley </t>
  </si>
  <si>
    <t xml:space="preserve">Lambeth </t>
  </si>
  <si>
    <t xml:space="preserve">Leeds </t>
  </si>
  <si>
    <t xml:space="preserve">Lewisham </t>
  </si>
  <si>
    <t xml:space="preserve">Newham </t>
  </si>
  <si>
    <t xml:space="preserve">Oldham </t>
  </si>
  <si>
    <t xml:space="preserve">Rotherham </t>
  </si>
  <si>
    <t xml:space="preserve">Rutland </t>
  </si>
  <si>
    <t xml:space="preserve">Sandwell </t>
  </si>
  <si>
    <t>Somerset West and Taunton</t>
  </si>
  <si>
    <t>West Suffolk</t>
  </si>
  <si>
    <t>Tyne and Wear (Met County)</t>
  </si>
  <si>
    <t xml:space="preserve">In addition to the elements referenced above, it is also important to consider the appropriate timeframe over which to undertake project appraisal. The duration of the appraisal window can significantly impact the potential costs and benefits arising from a new policy, initiative or intervention, particularly when there are benefits anticipated to fall in the distant future. The cost-benefit analysis model is capable of including costs and benefits through to the end of 2100 in keeping with BEIS' Carbon &amp; Energy forecasts, however the realistic maximum period of consideration should be limited to 42 years. The interactive tool below, derived using figures provided by Ofgem's ECO3 tables, may be used to estimate the approximate standard lifetime of an installation which you may wish to use to inform an appropriate appraisal period. </t>
  </si>
  <si>
    <t>Figure 2.'Illustrative Marginal Abatement Cost' curve (BEIS, 2021)</t>
  </si>
  <si>
    <t xml:space="preserve">Once the change in GHG emissions (measured in tCO2e) resulting from the project or policy proposal has been quantified using the methodology above, these emissions should be given a monetary value. In valuing emissions for appraisal purposes, the UK Government adopts a target-consistent approach, based on estimates of the abatement costs that will need to be incurred in order to meet specific emissions reduction targets (including the 2050 Net Zero commitment). Assigning values in this way allows for an objective, consistent and evidence-based approach to determining whether such policies should be implemented, and helps to ensure that such choices are made in a way that seeks to be cost-effective for the UK society as a whole. 
The EU Climate and Energy Package (December 2008) introduced separate emissions reduction targets for the traded sector (that is those emissions covered by the EU Emission Trading System, EU ETS), and for the non-traded sector (those emissions not covered by the EU ETS). However, following its departure from the EU, the UK adopted the UK Emissions Trading System (UK ETS), which is linked to the EU ETS, on 1 January 2021. As part of the 2021 UK ETS update, pricing of TPC and NTPC have been set equal to one another. Further guidance is available from BEIS' GHG appraisal guidance, linked at the bottom of this page. 
Previously, emissions from Traded or Non-Traded sectors were valued differently. Since 2021, the emissions should now be valued by the same carbon values in order to reflect the overall impact of the increase or decrease in emissions.  As explained in the policy paper on Valuation of greenhouse gas emissions, linked at the bottom of the page, care should be taken when policies have an impact on production of a good or service which already includes a carbon price to avoid double counting of the carbon costs.
The new carbon values set in 2021, are based on a Marginal Abatement Cost (MAC) or "target-consistent" valuation approach. This involved setting the value of carbon at the level that is consistent with the level of marginal abatement costs required to reach the targets that the UK has adopted as a UK and international level (Figure 2) </t>
  </si>
  <si>
    <t>Table 3 - Carbon Valuation (SOURCE: Green Book Table 3)/BEIS 2021 Valuation of GHG emissions for policy appraisal and evaluation</t>
  </si>
  <si>
    <t>Table 7 - Air Quality Regional Transport (Source: Green Book Table 14) - CALCULATED FOR 2021</t>
  </si>
  <si>
    <t>Source: https://www.gov.uk/government/publications/assessment-of-the-costs-performance-and-characteristics-of-uk-heat-networks</t>
  </si>
  <si>
    <t>Figure 7. HMT Impact pathway approach</t>
  </si>
  <si>
    <t>Measurement of health impact may be expressed in the two dimensions of length of life (longevity), and health-related quality of life (QoL). Different risks, and interventions to reduce those risks, may affect different dimensions. Some risks entail significant loss of longevity, some QoL rather than longevity, and some both. 
Health affects the ability to produce and consume goods or services and the ability to derive welfare and well-being directly. The impact pathway approach is a way of structuring analysis of the effects of external factors from causes to consequences for health and life. A general model which is used to structure this approach can be found in Figure 7. 
The two dimensions of longevity and QoL are aggregated in the concept of a QALY (Quality adjusted life years). As risks, and interventions to reduce them, can affect QoL as well as longevity, QALYs can reflect this additional dimension. QALYs are calculated by multiplying the change in QoL by the duration (in years) – for example a reduction in QoL from 1.0 to 0.5 for 6 months equals the loss of 0.25 QALYs. Measuring QoL can be undertaken with simple instruments such as questionnaires. The most widely used of these in the UK is the EQ-5D. This measures QoL in 5 dimensions: mobility, ability to self-care, ability to carry out usual activities, pain/discomfort and anxiety/depression.</t>
  </si>
  <si>
    <t xml:space="preserve">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This section provides guidance on how analysts may quantify the value of programmes intended to generate additional energy. The UK has had success in promoting renewable energy in the power generation sector, with the sector decarbonising by 40% (2020 compared to 1990 levels). Local energy generation projects will increasingly become part of the UK energy network: as demand for electricity increases through electrification and reducing our reliance on fossil-fuels, we will need to source this power from both grid provided renewable power, and local generation. Where local renewable energy generation initiatives led to significant, large scale changes to the overall availability of supply, analysts should refer to the appropriate guidance from BEIS as outlined in the "Appraisal Guidance" section below. 
Given the rapidly developing technology and initiatives around energy generation, this page focuses on highlighting different aspects to consider in appraisal of energy generation projects, and points users towards appropriate appraisal guidance. Renewable generation can often occur through private investment - with many of the benefits also falling to residents who invest in on-site generation. It is therefore important to consider the counterfactual for government expenditure - asking "what proportion of generated capacity would have arisen anyway" - to determine the net additional benefit of an intervention. See the "CBA overview" page for further details on estimating deadweight. </t>
  </si>
  <si>
    <t xml:space="preserve">The interactive components in this section of the toolkit provide indicative values of from a variety of small scale energy generation installations.  Listed alongside each component is the source of the most recent guidance available for appraisal. Given the rapidly developing technology, some of this appraisal guidance becomes out-dated very quickly. In addition, most technologies produce very different savings depending on the property in question. As a result, this section provides links to appropriate external toolkits to be used to support any analysis. Generation programmes also rely on having sufficient capacity to store and distribute energy locally; for further information on estimating the cost of storage, please refer to the "Heating Networks" page of this roadmap. </t>
  </si>
  <si>
    <t>Solar PV -  DECC (2016) "Evidence Gathering - Low Carbon Heating Technologies, Hybrid Solar Photovoltaic Thermal Panels</t>
  </si>
  <si>
    <r>
      <t>Toolkit available at: https://www.pvfitcalculator.energysavingtrust.org.uk/ 
Provides potential annual and lifetime CO</t>
    </r>
    <r>
      <rPr>
        <vertAlign val="subscript"/>
        <sz val="11"/>
        <color theme="0"/>
        <rFont val="Arial"/>
        <family val="2"/>
      </rPr>
      <t xml:space="preserve">2 </t>
    </r>
    <r>
      <rPr>
        <sz val="11"/>
        <color theme="0"/>
        <rFont val="Arial"/>
        <family val="2"/>
      </rPr>
      <t xml:space="preserve">savings, potential fuel bill savings, and potential SEG Scheme payments. </t>
    </r>
  </si>
  <si>
    <t>Biomass - Source: Energy Saving Trust</t>
  </si>
  <si>
    <t>Wind Turbine - Source: Energy Saving Trust</t>
  </si>
  <si>
    <t>Wind Turbine energy generation - estimated annual fuel savings (excluding installation costs)</t>
  </si>
  <si>
    <t xml:space="preserve">This is the anticipated fuel savings (for an 'average' UK home). According to Ofgem, the average household in the UK uses approximately 3,330kWh of energy per year. A 2.5kW wind turbine in an efficient location, benefitting from the right wind speed, could very well cover this annual energy requirement.  A well-sited 5kW turbine could generate 9,000kWh a year, saving around £280 a year on electrivity bills, and earning around £235 a year in SEG payments. Maintenance checks are necessary every few years, costing around £100 to £200 per year.
Costs associated with wind turbines include the cost of the turbine (£20000-£25000) and additional installation costs. Once the costs of planning permission, site preparation, direct and indirect installation (cables to connect to grid etc), the final cost can be between £30000-£40000. There are currently no grants available to assist with wind power generation, although some areas may offer grants for turbines from community projects etc, and a Local Authority Sustainability Officer should be able to assist in this appraisal.  In England, building mounted turbines are only permitted on detached properties. 
</t>
  </si>
  <si>
    <t>Wind Turbine energy generation - estimated annual cost savings per property - carbon emissions</t>
  </si>
  <si>
    <t xml:space="preserve">This is the average energy cost saving of solar photovoltaic panels across all property types. It is derived from findings of the National Energy Efficiency Data Framework (NEED) 2018, which found that the median energy saving of SPV was 600kWh. This value has been monestised using the LRVC of electricity. Comments by the authors state that " figures should be interpreted with care since they are based on a much smaller number of records and a less diverse housing stock than other energy efficiency measures presented in [the] report". </t>
  </si>
  <si>
    <t xml:space="preserve">This is the average value of the carbon emissions (economic) and air quality damage costs (social) avoided due to solar photovoltaics. It is derived from findings of the National Energy Efficiency Data Framework (NEED) 2018, which found that the median energy saving of SPV was 600kWh. Carbon emissions have been monetised using the traded value of electricity emissions. Air quality emissions have been valued using the damage costs of electricity. Comments by the authors state that " figures should be interpreted with care since they are based on a much smaller number of records and a less diverse housing stock than other energy efficiency measures presented in [the] report". </t>
  </si>
  <si>
    <r>
      <t>This is the anticipated carbon emissions avoided (for an 'average' UK home).  A well-sited 5kW turbine could generate 9,000kWh a year, avoiding around 1.9tonnes of CO</t>
    </r>
    <r>
      <rPr>
        <vertAlign val="subscript"/>
        <sz val="11"/>
        <color theme="1"/>
        <rFont val="Calibri"/>
        <family val="2"/>
        <scheme val="minor"/>
      </rPr>
      <t xml:space="preserve">2 </t>
    </r>
    <r>
      <rPr>
        <sz val="11"/>
        <color theme="1"/>
        <rFont val="Calibri"/>
        <family val="2"/>
        <scheme val="minor"/>
      </rPr>
      <t xml:space="preserve">(assuming a low scenario, using 2020 carbon valuation).
Costs associated with wind turbines include the cost of the turbine (£20000-£25000) and additional installation costs. Once the costs of planning permission, site preparation, direct and indirect installation (cables to connect to grid etc), the final cost can be between £30000-£40000. There are currently no grants available to assist with wind power generation, although some areas may offer grants for turbines from community projects etc, and a Local Authority Sustainability Officer should be able to assist in this appraisal.  In England, building mounted turbines are only permitted on detached properties. </t>
    </r>
  </si>
  <si>
    <t xml:space="preserve">Embedded within the tool below are a series of interactive tools for calculating the indicative value of energy management schemes, with a specific focus on understanding the current baseline of energy consumption across different sectors, upon which impact can be demonstrated. The calculations below are derived from figures taken from the Office for National Statistics' Environmental Accounts and DEFRA's "UK Carbon Footprint".  
The first calculator enables analysts to calculate the likely carbon emissions arising from indirect business supply chain effects. Indirect emissions are those which are generated by other organisations as part of the process of providing goods and services to a company. This is relevant for energy management schemes are companies, by taking a holistic view of the carbon emissions of their products or services, including through the supply chain, may be able to activity reduce their impact by targeting change activity in areas where emissions are high. To begin, please select the originating sector from the dropdown on the left hand side, and provide the estimated amount spent on each of the individual groups. Please note, these estimates are intended to be used primarily as a high-level diagnostic tool for initial scoping - if users have more specific information about supply chain emissions, these should be used instead.
To return results, users should first select the installation of interest (contain a combination of both costs and benefits), after which the calculator will return the relevant material. Please also draw your attention to the supplementary "comments" box, where further information - including component costs or alternative estimates - are supplied. Generation programmes also rely on having sufficient capacity to store and distribute energy locally; for further information on estimating the cost of storage, please refer to the "Heating Networks" page of this roadmap. </t>
  </si>
  <si>
    <t xml:space="preserve">This section provides guidance on how analysts may quantify the value of programmes intended to deliver domestic retrofit. Retrofit is the process of introducing additional measures in the home in order to increase energy efficiency by preventing the loss of heat from the dwelling and/or reducing carbon emissions for example by replacing fossil-fuel heating systems with renewable heating. This page provides practical tools to enable analysts to estimate the anticipated costs and benefits of different types of retrofit activity - including floor &amp; wall insulation, boiler replacements and double glazing - using the latest unit costs from BEIS (notably the National Energy Efficiency Data-Framework). Costs and benefits from air source or ground source heat pumps....
Please note, the results of the interactive components of this page may be used alongside the energy &amp; carbon calculators found elsewhere within this roadmap, but not in addition to, as that would constitute inappropriate double-counting. As retrofit can often occur in private resident dwellings, it is also important to consider the counterfactual for government expenditure - asking "what proportion of home-owners would have invested in retrofit anyway" - to determine the net additional benefit of the intervention. See the "CBA overview" page for further details on estimating deadweight. </t>
  </si>
  <si>
    <r>
      <t xml:space="preserve">Departmental guidance focuses primarily on the most effective way to quantify outcomes, and does not, in every instance, distinguish between the mechanisms by which those outcomes are delivered. This section of the guidance will therefore illustrate the most common outcomes arising from domestic retrofit programmes, each with their own section within this roadmap, where users can find relevant departmental guidance and corresponding interactive elements. When beginning an appraisal, analysts may find it useful to first design a "logic model" or "theory of change" to articulate the relationship between the core project deliverables - outputs - and the quantifiable change in outcomes.  An example logic model template, as used by the GMCA, can be found using the button in the left hand menu. 
The following core outcomes should be considered when undertaking appraisal of retrofit interventions. The magnitude of these benefits will directly rely on the size, scope and nature of the scheme being delivered. 
</t>
    </r>
    <r>
      <rPr>
        <b/>
        <sz val="11"/>
        <color theme="1"/>
        <rFont val="Arial"/>
        <family val="2"/>
      </rPr>
      <t>Energy Efficiency -</t>
    </r>
    <r>
      <rPr>
        <b/>
        <sz val="11"/>
        <color rgb="FFFF0000"/>
        <rFont val="Arial"/>
        <family val="2"/>
      </rPr>
      <t xml:space="preserve"> </t>
    </r>
    <r>
      <rPr>
        <sz val="11"/>
        <rFont val="Arial"/>
        <family val="2"/>
      </rPr>
      <t>Retrofit programmes that focus on the fabric of a property directly impact</t>
    </r>
    <r>
      <rPr>
        <sz val="11"/>
        <color theme="1"/>
        <rFont val="Arial"/>
        <family val="2"/>
      </rPr>
      <t xml:space="preserve"> the energy efficiency of homes by reducing the unwarranted loss of heat from a building. Analysts may use the interactive components below to estimate the anticipated change in energy usage based on the type of installation and dwelling. 
</t>
    </r>
    <r>
      <rPr>
        <sz val="11"/>
        <rFont val="Arial"/>
        <family val="2"/>
      </rPr>
      <t xml:space="preserve">
</t>
    </r>
    <r>
      <rPr>
        <b/>
        <sz val="11"/>
        <rFont val="Arial"/>
        <family val="2"/>
      </rPr>
      <t xml:space="preserve">Carbon Emissions </t>
    </r>
    <r>
      <rPr>
        <sz val="11"/>
        <rFont val="Arial"/>
        <family val="2"/>
      </rPr>
      <t>- improvements in energy efficiency through fabric-based retrofit</t>
    </r>
    <r>
      <rPr>
        <sz val="11"/>
        <color theme="1"/>
        <rFont val="Arial"/>
        <family val="2"/>
      </rPr>
      <t xml:space="preserve"> will subsequently generate a reduction in carbon emissions by decreasing the use of energy. Analysts have a number of options for quantifying the change in emissions - (i) if the change is a known value, please refer to the "Carbon Calculator" within the CBA spreadsheet, (ii) if the change is unknown, carbon equivalents may be derived by inputting the values for the change in energy usage into the "Energy Calculator" embedded within the CBA tool. 
</t>
    </r>
    <r>
      <rPr>
        <b/>
        <sz val="11"/>
        <color theme="1"/>
        <rFont val="Arial"/>
        <family val="2"/>
      </rPr>
      <t xml:space="preserve">Comfort </t>
    </r>
    <r>
      <rPr>
        <sz val="11"/>
        <color theme="1"/>
        <rFont val="Arial"/>
        <family val="2"/>
      </rPr>
      <t xml:space="preserve">- improvements in energy efficiency result in a reduction in energy bills, which subsequently frees up funds to be spent on energy or other goods and services. For information on how to quantify such "rebound effects", please refer to the Comfort section of this roadmap. 
</t>
    </r>
    <r>
      <rPr>
        <b/>
        <sz val="11"/>
        <color theme="1"/>
        <rFont val="Arial"/>
        <family val="2"/>
      </rPr>
      <t xml:space="preserve">Air Quality - </t>
    </r>
    <r>
      <rPr>
        <sz val="11"/>
        <color theme="1"/>
        <rFont val="Arial"/>
        <family val="2"/>
      </rPr>
      <t xml:space="preserve">changes in energy usage also have implications for environmental air quality. As with carbon emissions, analysts have a number of options for quantifying the change - (i) if the quantum of pollutants avoided is a known value, please refer to DEFRA's "Damage Cost" approach as outlined in the corresponding page of this roadmap, (ii) if the amount is unknown, air quality impacts can be derived from a known change in energy usage by using the "Energy Calculator" embedded in the CBA tool. 
</t>
    </r>
    <r>
      <rPr>
        <b/>
        <sz val="11"/>
        <color theme="1"/>
        <rFont val="Arial"/>
        <family val="2"/>
      </rPr>
      <t xml:space="preserve">Health &amp; Wellbeing - </t>
    </r>
    <r>
      <rPr>
        <sz val="11"/>
        <color theme="1"/>
        <rFont val="Arial"/>
        <family val="2"/>
      </rPr>
      <t xml:space="preserve">finally, retrofit activity can also impact the overall health &amp; wellbeing of residents, particularly by reducing excess hazards in the home such as excess cold. The "Health &amp; Wellbeing" page of this roadmap contains an interactive component enabling users to estimate the fiscal value to the NHS of reducing excess cold using recognised MHCLG unit costs. </t>
    </r>
  </si>
  <si>
    <t>Condensing Boiler
and Cavity Wall Insulation</t>
  </si>
  <si>
    <t>Condensing Boiler 
and Heat Controls</t>
  </si>
  <si>
    <t>Cavity Wall Insulation 
and Loft Insulation</t>
  </si>
  <si>
    <t>Semi detached</t>
  </si>
  <si>
    <t>Costs and potential energy savings of six smart technologies</t>
  </si>
  <si>
    <t>National average</t>
  </si>
  <si>
    <r>
      <t>WebTAG data for modelling and analysis, including tools such as converting fuel usage to CO</t>
    </r>
    <r>
      <rPr>
        <i/>
        <vertAlign val="subscript"/>
        <sz val="10"/>
        <color theme="1"/>
        <rFont val="Arial"/>
        <family val="2"/>
      </rPr>
      <t xml:space="preserve">2 </t>
    </r>
    <r>
      <rPr>
        <i/>
        <sz val="10"/>
        <color theme="1"/>
        <rFont val="Arial"/>
        <family val="2"/>
      </rPr>
      <t xml:space="preserve">emissions. </t>
    </r>
  </si>
  <si>
    <t>PHEV</t>
  </si>
  <si>
    <t>BEV</t>
  </si>
  <si>
    <t>kWh per mile</t>
  </si>
  <si>
    <t>Greenhouse gas reporting: conversion factors 2020 - GOV.UK (www.gov.uk)</t>
  </si>
  <si>
    <t xml:space="preserve">The second interactive component helps users to calculate the average fuel usage of petrol and diesel vehicles. It utilises published statistics from the Department for Transport and BEIS - including the outputs of the National Transport Survey - to determine the average MPG (miles per gallon) of the UK fleet and the average annual mileage. For EV, the kWh per mile are taken from the BEIS conversion factors (2020, average car).  To begin, users should select the type of fuel (petrol, diesel,  plug-in hybrid (PHEV), or battery electric (BEV)) and the purpose of the vehicle (personal, business or all cars).  Caution is advised when using the 'business' option, as the company car sample sized used in the NTS is small, yet is included here as a start point for further analysis. Data is for 2019, given the impact of the Covid-19 pandemic in 2020 on travel. 
Once the number of vehicles has been entered, the blue box on the righthand side of the calculator will return two figures - the estimated annual mileage and the annual fuel consumption in litres, which may be transferred across to the Energy Calculator embedded within the CBA model to generate appraisal values. </t>
  </si>
  <si>
    <t>PHEVCompany cars</t>
  </si>
  <si>
    <t>PHEVPrivate cars</t>
  </si>
  <si>
    <t>PHEVAll cars</t>
  </si>
  <si>
    <t>BEVCompany cars</t>
  </si>
  <si>
    <t>BEVPrivate cars</t>
  </si>
  <si>
    <t>BEVAll cars</t>
  </si>
  <si>
    <t xml:space="preserve">Solid floor insulation </t>
  </si>
  <si>
    <t>12 to 20</t>
  </si>
  <si>
    <r>
      <t>The roadmap is divided into an "Outcomes Selection" and a "Project Selection". Users should follow the approach that is most appropriate for the nature of their modelling. Users who are interested in particular outcomes - regardless of the policy or intervention used to deliver them - should consider the "</t>
    </r>
    <r>
      <rPr>
        <b/>
        <sz val="11"/>
        <color theme="1"/>
        <rFont val="Arial"/>
        <family val="2"/>
      </rPr>
      <t>Outcome Selection</t>
    </r>
    <r>
      <rPr>
        <sz val="11"/>
        <color theme="1"/>
        <rFont val="Arial"/>
        <family val="2"/>
      </rPr>
      <t>", whilst users who have a particular project of focus - but are perhaps uncertain of the type and magnitude of outcomes which such a project may deliver - should refer to the "</t>
    </r>
    <r>
      <rPr>
        <b/>
        <sz val="11"/>
        <color theme="1"/>
        <rFont val="Arial"/>
        <family val="2"/>
      </rPr>
      <t>Project Selection</t>
    </r>
    <r>
      <rPr>
        <sz val="11"/>
        <color theme="1"/>
        <rFont val="Arial"/>
        <family val="2"/>
      </rPr>
      <t xml:space="preserve">". New users should move through the tool sequentially (moving from the top to the bottom of the subsections), beginning with the "CBA overview" page, which provides an introduction to cost-benefit analysis and the role of this tool in undertaking CBA of energy projects. Where reference is made to "low", "medium/central" or "high" scenarios, these refer to future price assumptions. Where these prices are material to the conclusions of the analysis, users should consider the most applicable scenario (high or low), rather than the central scenario. </t>
    </r>
  </si>
  <si>
    <t>https://www.ons.gov.uk/economy/economicoutputandproductivity/productivitymeasures/datasets/labourproductivitybyindustrydivision - OpH CP (average over Q1-Q4 2019)</t>
  </si>
  <si>
    <t xml:space="preserve">https://www.ons.gov.uk/economy/environmentalaccounts/datasets/lowcarbonandrenewableenergyeconomyindirectestimatesdataset - 2020 data </t>
  </si>
  <si>
    <t>Estimate</t>
  </si>
  <si>
    <t>National Energy Efficiency Data-Framework (NEED): impact of measures data tables 2021 - GOV.UK (www.gov.uk)</t>
  </si>
  <si>
    <t>https://www.ons.gov.uk/economy/environmentalaccounts/datasets/ukenvironmentalaccountsenergyreallocatedenergyconsumptionandenergyintensityunitedkingdom/current</t>
  </si>
  <si>
    <t>1. Energy intensity is calculated by dividing reallocated energy consumption by Gross Value Added (GVA) in constant prices. This is the difference between output and intermediate consumption for any given industry. This means the difference between the value of goods and services produced (output) and the cost of raw materials and other inputs which are used up in production (intermediate consumption). Data are in constant prices with 2016 defined as the base year. All energy intensity figures exclude consumer expenditure.</t>
  </si>
  <si>
    <t>Energy Intensity (TJ per £m)</t>
  </si>
  <si>
    <t>..</t>
  </si>
  <si>
    <t>June 2021 data</t>
  </si>
  <si>
    <t>Low carbon and renewable energy economy multipliers - Office for National Statistics (ons.gov.uk)</t>
  </si>
  <si>
    <t>Central government guidance</t>
  </si>
  <si>
    <t>Carbon valuation</t>
  </si>
  <si>
    <t>Conversion factors</t>
  </si>
  <si>
    <t>Embodied carbon</t>
  </si>
  <si>
    <t>Health and Wellbeing</t>
  </si>
  <si>
    <t>Retrofit and Sustainable Housing</t>
  </si>
  <si>
    <r>
      <t>WebTAG data for modelling and analysis, including tools such as converting fuel usage to CO</t>
    </r>
    <r>
      <rPr>
        <i/>
        <vertAlign val="subscript"/>
        <sz val="11"/>
        <color theme="1"/>
        <rFont val="Calibri"/>
        <family val="2"/>
        <scheme val="minor"/>
      </rPr>
      <t xml:space="preserve">2 </t>
    </r>
    <r>
      <rPr>
        <i/>
        <sz val="11"/>
        <color theme="1"/>
        <rFont val="Calibri"/>
        <family val="2"/>
        <scheme val="minor"/>
      </rPr>
      <t xml:space="preserve">emissions. </t>
    </r>
  </si>
  <si>
    <t>Version 1.4</t>
  </si>
  <si>
    <t>Figure 8. Methodologies for Valuing Renewable Impacts</t>
  </si>
  <si>
    <r>
      <rPr>
        <b/>
        <sz val="11"/>
        <color theme="1"/>
        <rFont val="Arial"/>
        <family val="2"/>
      </rPr>
      <t xml:space="preserve">The multi-benefit roadmap is designed to be used in tandem with two other elements of the GMCA cost-benefit analysis toolkit - the CBA spreadsheet and the Unit Cost Database. </t>
    </r>
    <r>
      <rPr>
        <sz val="11"/>
        <color theme="1"/>
        <rFont val="Arial"/>
        <family val="2"/>
      </rPr>
      <t xml:space="preserve">Both of these tools will be referred to throughout this guide, and are publicly available to download from the GMCA website using the buttons on the right hand side of this page. </t>
    </r>
  </si>
  <si>
    <t xml:space="preserve">Section Four details practically how users can incorporate their outcomes or projects within the supplementary GMCA CBA spreadsheet, including by using the bespoke carbon and energy calculators, or the outputs of the interactive components. </t>
  </si>
  <si>
    <t xml:space="preserve">Energy generation projects have the potential to produce additional benefits relating to the UK's renewable target impacts: they directly provide carbon emission reductions, but also can bring about financial benefit, depending on the investment mechanism or financial incentive available at the time of installation. The specific form of appraisal undertaken should reflect the scale and nature of the scheme being delivered, in alignment with recognised departmental guidance. Increasingly energy generation projects may form part of larger local energy plans. 
In 2010, the UK Government introduced a Feed-In Tariff (FIT) scheme, an incentive for people to install energy generation (such as solar PV) in their homes. The FIT made payments based on the amount of energy you generated, as well as the amount of energy sent back to the National Grid. The scheme closed to new applicants in 2019, although existing members will continue to receive payments for up to 20 years. The Scheme was replaced in 2020 by the 'Smart Export Guarantee' (SEG).  Although largely the same, the SEG differs in that the electricity supplier determines their own tariff, and the SEG payment is only based on how much you export. 
For other areas of benefit, departmental guidance focuses primarily on the most effective way to quantify outcomes, and does not, in every instance, distinguish between the mechanisms by which those outcomes are delivered. This section of the guidance will therefore illustrate the most common outcomes arising from energy generation programmes, each with their own section within this roadmap, where users can find relevant departmental guidance and corresponding interactive elements. When beginning an appraisal, analysts may find it useful to first design a "logic model" or "theory of change" to articulate the relationship between the core project deliverables - outputs - and the quantifiable change in outcomes.  An example logic model template, as used by the GMCA, can be found using the button at the bottom of the left-hand menu. 
The following core outcomes should be considered when undertaking appraisal of energy generation programmes. </t>
  </si>
  <si>
    <r>
      <rPr>
        <b/>
        <sz val="11"/>
        <color theme="1"/>
        <rFont val="Arial"/>
        <family val="2"/>
      </rPr>
      <t xml:space="preserve">Energy Efficiency - </t>
    </r>
    <r>
      <rPr>
        <sz val="11"/>
        <color theme="1"/>
        <rFont val="Arial"/>
        <family val="2"/>
      </rPr>
      <t xml:space="preserve">as we move away from reliance on fossil fuels, local renewable energy generation will increasingly be needed to alleviate some of the demand on core network supply. Renewable generation technologies can be installed on small scale (i.e. domestic rooftop) but also on larger scale (ground source heat pumps for district heating). The suitability for different technologies in different projects will impact on energy efficiency of the building(s) in question, but also the opportunity for projects to connect to the new supply. Analysts should consider a local analysis of the energy efficiency implications of the project.   
Carbon Emissions - improvements in energy efficiency will subsequently generate a reduction in carbon emissions by decreasing the total energy used. Analysts have a number of options for quantifying the change in emissions - (i) if the change is a known value, please refer to the "Carbon Calculator" within the CBA spreadsheet, (ii) if the change is unknown, carbon equivalents may be derived by inputting the values for the change in energy usage into the "Energy Calculator" embedded within the CBA tool. 
Air Quality - changes in energy usage also have implications for environmental air quality. As with carbon emissions, analysts have a number of options for quantifying the change - (i) if the quantum of pollutants avoided is a known value, please refer to DEFRA's "Damage Cost" approach as outlined in the corresponding page of this roadmap, (ii) if the amount is unknown, air quality impacts can be derived from a known change in energy usage by using the "Energy Calculator" embedded in the CBA tool. 
Economic Benefits - generation projects can also produce revenue for local home owners, who may claim reimbursements from the National Grid for their contribution to supply (through the SEG Scheme). As national appraisal considers economic benefits at the level of the UK economy, this revenue represents a transfer of funds from one body to another, and should not be incorporated in the overarching cost-benefit analysis. Analysts may, however, wish to include such effects in any sub-national distributional analysis they undertake. At scale, local energy generation projects may also produce revenue and inward investment for the regions well as additional benefits such as demand for skills and training. </t>
    </r>
  </si>
  <si>
    <t>Oxides of Nitrogen</t>
  </si>
  <si>
    <t>Particulate Matter</t>
  </si>
  <si>
    <t xml:space="preserve">Natural assets do not have a recognised market valuation. Where service flows are not marketed, or market prices do not include their full value to society, non-market values may be estimated using a variety of valuation techniques. Departmental guidance suggests that natural capital stock levels should be systematically monitored for their social costs and benefits to be fully understood.  Where appropriate therefore, and particularly for major impacts, assessments should consider whether affected natural assets are being used sustainably as a focus solely on the marginal loss in services may overlook the potential for wider changes in stock.  In addition, cumulative effects of complementary decisions relating to natural capital should be considered for their combinatorial effects. 
As an initial assessment, analysts should determine whether or not the project/policy being appraised will affect - either directly or indirectly - any of the following in the context of the Natural Capital Framework below: the use of or management of land or landscape; noise or tranquillity; inland, coastal or marine water bodies; wildlife and/or wild vegetation; the supply of natural raw materials (renewable or non-renewable); or opportunities for recreation in the natural environment. 
Where these initial screening questions identify potential effects on natural capital, the following four-step approach should be followed. 
1) Identify the environmental context of the proposal (including scale, location, outputs and spatial reach, as well as the types of land cover and natural systems affected). 
2) Consider bio-physical effects (such as which natural assets are specifically likely to be affected).
3) Consider the social welfare implications of the bio-physical effects identified under Step 2 (how are environmental goods and services to society affected by changes to the assets, which can be classified as provisioning, regulating, and cultural). 
4) Consider any uncertainties and implementation. 
Multiple impacts may be measured and valued using this approach. Further details are available in HMT's Green Book, which is linked at the bottom of this worksheet. 
For initial estimates of environmental impacts there are several look-up tools - each linked below - which provide access to environmental valuation evidence and may be used to provide a starting point for scoping the requirements for more robust valuation. </t>
  </si>
  <si>
    <t>Full suite of natural capital valuation releases from ONS, including releases on: mountains, moorland and heath accounts; ecosystem accounts for urban areas; ecosystem accounts for freshwater, farmland and woodland</t>
  </si>
  <si>
    <t xml:space="preserve">Proposals which relate to the provision of jobs and the distribution of employment across a given sector are likely to have economic benefits. This section contains guidance on how analysts should seek to quantify changes in economic value which arise due to energy or low carbon projects. In particular, it focuses on providing tools to enable users to quantify the estimated productivity of roles in the Low Carbon &amp; Renewable Energy (LCRE) sector, and how this differs from traditional, "grey" industries. HMT's Green Book provides clear guidance that undertaking such a calculation relies on having sufficient understanding of the counterfactual - "what economic benefits may have occurred without action" - and the outcome of the intervention or policy - "what is the impact likely to be?". For more information on the positioning of the analysis, including how to consider the appropriate counterfactual, please refer to the CBA Overview tab. Outcomes relating to economic growth are particularly relevant for projects that are intended to stimulate the local supply market, and may therefore be of interest to partners in Local Enterprise Partnerships. </t>
  </si>
  <si>
    <t xml:space="preserve">The final interactive component provides sector multipliers for both employees and turnover. Multipliers are used by the ONS to estimate indirect activity levels including supply chain effects and additional demand, which reflect the impact an economic transaction has on the wider economy proportional to its size. These multipliers can be applied to the "direct" estimates referenced in the previous interactive element to derive an indicative economic value of increased output productivity.  As above, estimates must be compared to a relevant counterfactual by assuming that employment within the LCRE sector has been wholly displaced either from within or outside of the sector unless users are undertaking sub-national distributional analysis. </t>
  </si>
  <si>
    <t xml:space="preserve">This roadmap is designed to be used in tandem with the updated CBA spreadsheet, which will enable you to consolidate multiple costs and benefits in order to understand the overall return on investment of your proposal. A link to the CBA spreadsheet can be found on the "Welcome" page of this workbook. The benefits tab of the tool is pre-populated with several benefits relating to carbon and energy impacts, however given the recommendation to refrain from including said impacts for the purposes of national analysis, benefits on economic growth have no been included. 
If you would like to incorporate the calculations from the interactive component above, please follow the steps outlined below. Upon opening the spreadsheet, please navigate to the "Benefits" page and alter the toggle to display all hidden rows. In one of the spare rows, please complete the benefits equation following the guidance on the "CBA guidance" section of this toolkit, making allowance for engagement, retention, impact and, in particular, deadweight (including attribution, displacement and leakage). Unit costs of productivity can then be entered in the fiscal value column (column T) and profiled over time using the impact profile section. You may also wish to incorporate other benefits as outlined by other sections in this workbook, including changes in energy expenditure and air quality improvements. Outputs will then be generated in the "Outputs" tab, where you will be presented with the monetised value of the change in productivity. 
</t>
  </si>
  <si>
    <t>Employment and turnover multipliers for productivity growth and job creation in the low carbon and renewable energy sector</t>
  </si>
  <si>
    <t xml:space="preserve">Proposals which impact energy generation or transfer may have implications for the energy security. Energy security is defined as the relationship between quantity of energy available, or the availability of natural resources necessary to generate additional capacity, and the demand for energy arising through consumption. A secure and resilient energy system is one in which supply and demand are balanced such that prices are not excessively volatile and physical interruptions to supply rarely occur. The "demand" part of such an equation will be considered in the "Behavioural Interventions" section of this toolkit, whereas this section will focus on the ramifications of interventions which affect energy supply. </t>
  </si>
  <si>
    <t xml:space="preserve">Analysts may therefore determine that a qualitative approach is more practical for the purpose of project appraisal, where one would assess how likely a proposal is to impact the future peak demand and the available supply.  In the UK, markets are used as a key instrument for delivering security and resilience and must therefore be an integral part of any appraisal of impacts. As markets often work in an imperfect way, a qualitative assessment must assess the impacts on the "physical" characteristics of the system, giving consideration to the factors presented in Figure 5. </t>
  </si>
  <si>
    <t xml:space="preserve">Embed within the tool below is an interactive component for calculating the indicative value of load lost. The calculator functions by multiplying the estimated value of energy supply - based on the time of day and seasonality - by the duration of the interruption. In order for the tool to generate an estimate, please input the duration of the interruption in hours, and select the approximate time of day when an interruption may occur. The outputs of the calculation will appear in the blue box on the right-hand side. All figures are taken from the London Economics report "The Value of Lost Load (VoLL) for Electricity in Great Britain", referenced below. Note, "peak times" are defined as the period from 3pm-9pm. </t>
  </si>
  <si>
    <t xml:space="preserve">This section provides guidance on how analysts should quantify the impacts of energy and low carbon projects on reducing instances of fuel poverty. Fuel poverty may be defined as the condition of being unable to economically afford to sustain adequate heating of a dwelling. It does not, in and of itself, generate economic benefits. However reducing instances of fuel poverty is likely to have implications for the valuing of physical and mental health and expenditure on energy. Users looking to quantify impacts in those areas should refer to the relevant sections of this roadmap. In order to accurately determine the anticipated reduction in fuel poverty, it is necessary to have a sufficient understanding of the counterfactual - "what improvements may have occurred without action" - and the outcome of the intervention or policy - "what is the impact likely to be?". For more information on the positioning of the analysis, including how to consider the appropriate counterfactual, please refer to the CBA Overview tab. Impacts on fuel poverty are particularly relevant for projects that have implications for the energy efficiency of domestic properties, such as retrofit interventions. </t>
  </si>
  <si>
    <t xml:space="preserve">As impacts on fuel poverty are not, on their own, benefits realising, it is important to consider changes relating to fuel poverty in the context of how this may equate to additional disposable income and physical or mental health improvements. Guidance on how analysts should go about quantifying these impacts are captured elsewhere within this guide. Nonetheless, departmental guidance recommends that, where appropriate, fuel poverty - and wider implications for equality - should be recognised as further additional information within the supporting evidence base of a business case or appraisal, and local objectives may necessitate reporting against the impacts on alleviating fuel poverty. 
Because of this, the most beneficial consideration for the purposes of appraisal is to determine the local prevalence of fuel poverty in a given geographic region and to estimate the likely impact a policy, intervention or project may have on reducing the number of households living in fuel poverty. </t>
  </si>
  <si>
    <t xml:space="preserve">This section provides guidance on how analysts should quantify the value of changes to health and wellbeing that arise due to the effects of energy projects. It should be used where the project is anticipated to have quantifiable impacts on the physical or mental health of the target population that differ from changes which may have been observed under the counterfactual.  In order to complete such a calculation, it is necessary to have a sufficient understanding of the counterfactual - "what health improvements may have occurred without action" - and the outcome of the intervention or policy - "what is the impact likely to be?". For more information on the positioning of the analysis, including how to consider the appropriate counterfactual, please refer to the CBA Overview tab. Health impacts are particularly relevant for projects that have implications for the environmental quality of residential properties, such as domestic retrofit interventions. 
</t>
  </si>
  <si>
    <t>Each dimension is rated at one of 5 levels: no problems / slight problems / moderate problems / severe problems / extreme problems or unable. With 5 levels on 5 dimensions, EQ-5D is able to describe 3,125 “health states”. Cardinal ratings for these health states – on a scale where 1 is equivalent to the best of health, and 0 to being dead - are available for the UK based on the preferences of the population. Ratings between 0 and 1 for different health states described by the EQ-5D tool are available from the EuroQol website. Ideally the QoL ratings under the options being considered should, if possible, be sourced from people like those who would be affected (as commonly happens in clinical trials). However, if that is not feasible, QoL ratings for some common health states are available in the sources identified at the bottom of this page. Monetary valuations of QALYs are available for the UK. The current monetary WTP value for a QALY is £60,000. Further information on the basis for the value of a QALY can be obtained by contacting the Department of Health and Social Care.
If impacts on health &amp; quality of life are deemed to be significant enough, it may be appropriate to undertake a full Health Impact Assessment, guidance for which can be found in the sources found towards the bottom of this sheet. It is important that appraisers recognise any potential overlaps with air quality impacts outlined elsewhere in this toolkit and make sufficient allowance to ensure no double-counting between the two areas.</t>
  </si>
  <si>
    <t>2015 publication by the International Health Impact Assessment Consortium (IMPACT) at Liverpool University, providing guidance for local partners on how to undertake a HIA</t>
  </si>
  <si>
    <t>A toolkit for measuring wellbeing, to assess the impact a policy, programme, service or project has on the mental wellbeing of the local population</t>
  </si>
  <si>
    <t xml:space="preserve">Cost-benefit analysis (CBA) is a central element in the development of business cases and can be used to understand the value for money provided by an intervention or policy, particularly to determine the extent to which new delivery models might generate "value" and improved outcomes when compared to existing services. In order to undertake a full CBA, an indication of both the proactive costs and the likely benefits are required. This roadmap will focus on the latter - the "multi-benefits" of energy and low carbon interventions - however it is equally important to consider the costs and resources needed for implementation. Please note, this roadmap is only intended to provide a high-level estimate of the benefits delivered by a project, and does in no way replace bespoke local modelled. If users have more specific/detailed information available, which will enable you to make more accurate calculations, those should be used in preference to the estimates in this toolkit as they will be more specific. In addition, the summary guide on this page should also be considered alongside the GMCA's full cost-benefit analysis guidance, titled "Supporting Public Service Transformation: Cost Benefit Analysis Guidance for Local Partnerships". </t>
  </si>
  <si>
    <t xml:space="preserve">The multi-benefit roadmap is designed to be used in tandem with the two other elements of the GMCA cost-benefit analysis toolkit - the CBA spreadsheet and the Unit Cost Database. Both of these tools will be referred to throughout this guide, and are publicly available to download from the GMCA website or using the buttons on the right hand side of this page. The CBA spreadsheet provides a single framework for aggregating costs and benefits in a single place, to generate the recognised outputs (Net Present Value, Benefit-Cost Ratio and a Payback Period). Its usage is most appropriate when the size of the impact on a particular outcome is known or can be estimated accurately. The Unit Cost Database is a repository of over 700 cost/benefit values, providing analysts with national recognised proxies for monetisation which can be used if there are challenges in deriving local costings. The database features a specific "Energy" domain containing a range of relevant unit costs, including LRVC's, retail prices, air quality damage costs, and standard prices for installation. </t>
  </si>
  <si>
    <t>Solid wall - Internal Insulation</t>
  </si>
  <si>
    <t>Embedded throughout this tool are a series of tables containing "Additional &amp; Supplementary Information", categorised by each of their corresponding sections. For reference, the table below brings all of these sources together into a single place, alongside additional material that users may find informative when they are undertaking project appraisal. 
In addition, the buttons below can be used to navigate to key pieces of government departmental guidance, which should be considered primary reading before commencing project appraisal. This roadmap - and the supplementary elements which support it - are intended to compliment such guidance with practical tools to implement the recommended approach.</t>
  </si>
  <si>
    <t>World Green Building Council - impacts of improved health and wellbeing in offices on employee productivity</t>
  </si>
  <si>
    <r>
      <t xml:space="preserve">Departmental guidance focuses primarily on the most effective way to quantify outcomes, and does not, in every instance, distinguish between the mechanisms by which those outcomes are delivered. This section of the guidance will therefore illustrate the most common outcomes arising from transport programmes, each with their own section within this roadmap, where users can find relevant departmental guidance and corresponding interactive elements. When beginning an appraisal, analysts may find it useful to first design a "logic model" or "theory of change" to articulate the relationship between the core project deliverables - outputs - and the quantifiable change in outcomes.  An example logic model template, as used by the GMCA, can be found using the button in the left-hand menu. 
The following core outcomes should be considered when undertaking appraisal of transport interventions. The magnitude of these benefits will directly rely on the size, scope and nature of the scheme being delivered. 
</t>
    </r>
    <r>
      <rPr>
        <b/>
        <sz val="11"/>
        <color theme="1"/>
        <rFont val="Arial"/>
        <family val="2"/>
      </rPr>
      <t xml:space="preserve">Energy Efficiency - </t>
    </r>
    <r>
      <rPr>
        <sz val="11"/>
        <color theme="1"/>
        <rFont val="Arial"/>
        <family val="2"/>
      </rPr>
      <t xml:space="preserve">transport programmes can directly impact the type of energy used to power vehicles by enabling transitions from existing forms of fuel (likely petrol or diesel) to different, often cleaner, alternatives.  Analysts may use the interactive components elsewhere in this tool to estimate the anticipated change in energy based on the type of fuel current used. The change in fuel usage may be estimated using the interactive element embedded below, by adopting a national average of the MPG (miles per gallon) of a vehicle. 
</t>
    </r>
    <r>
      <rPr>
        <b/>
        <sz val="11"/>
        <color theme="1"/>
        <rFont val="Arial"/>
        <family val="2"/>
      </rPr>
      <t xml:space="preserve">Carbon Emissions </t>
    </r>
    <r>
      <rPr>
        <sz val="11"/>
        <color theme="1"/>
        <rFont val="Arial"/>
        <family val="2"/>
      </rPr>
      <t xml:space="preserve">- changes in fuel usage will also subsequently generate a reduction in carbon emissions. Analysts have a number of options for quantifying the change in emissions - (i) if the change is a known value, please refer to the "Carbon Calculator" within the CBA spreadsheet, (ii) if the change is unknown, carbon equivalents may be derived by inputting the values of fuel use into the "Energy Calculator" within the CBA model (iii) finally, the "Carbon" page within this roadmap contains an interactive element enabling analysts to translate from fuel usage to its corresponding carbon equivalent. In addition, where the type of vehicle and mileage is known, analysts may refer to the "Conversion Factors for Company Reporting - Passenger Vehicles" tables referenced below.
</t>
    </r>
    <r>
      <rPr>
        <b/>
        <sz val="11"/>
        <color theme="1"/>
        <rFont val="Arial"/>
        <family val="2"/>
      </rPr>
      <t xml:space="preserve">Air Quality - </t>
    </r>
    <r>
      <rPr>
        <sz val="11"/>
        <color theme="1"/>
        <rFont val="Arial"/>
        <family val="2"/>
      </rPr>
      <t xml:space="preserve">changes in fuel usage also have implications for environmental air quality. As with carbon emissions, analysts have a number of options for quantifying the change - (i) if the quantum of pollutants avoided is a known value, please refer to DEFRA's "Damage Cost" approach as outlined in the corresponding page of this roadmap, (ii) if the amount is unknown, air quality impacts can be derived from a known change in energy usage by using the "Energy Calculator" embedded in the CBA tool, (iii) third, analysts may consider using the interactive component in the "Air Quality" page of this roadmap, where estimates of damage costs can be derived from the location of the anticipated emissions. 
</t>
    </r>
    <r>
      <rPr>
        <b/>
        <sz val="11"/>
        <color theme="1"/>
        <rFont val="Arial"/>
        <family val="2"/>
      </rPr>
      <t>Economic Growth</t>
    </r>
    <r>
      <rPr>
        <sz val="11"/>
        <color theme="1"/>
        <rFont val="Arial"/>
        <family val="2"/>
      </rPr>
      <t xml:space="preserve"> - transport programmes, particularly those which faciliate better, more effective travel - including for workplace commutes - can be reasonably expected to demonstrate impacts on productivity. Such impacts are difficult to estimate without full economic valuation, and for small-scale pilots, are likely to be negligible. Because of this, any users interested in modelling the effects of transport on local productivity should refer to DfT's full WebTAG guidance. 
</t>
    </r>
    <r>
      <rPr>
        <b/>
        <sz val="11"/>
        <color theme="1"/>
        <rFont val="Arial"/>
        <family val="2"/>
      </rPr>
      <t xml:space="preserve">Health &amp; Wellbeing - </t>
    </r>
    <r>
      <rPr>
        <sz val="11"/>
        <color theme="1"/>
        <rFont val="Arial"/>
        <family val="2"/>
      </rPr>
      <t xml:space="preserve">finally, transportation programmes can impact the overall health &amp; wellbeing of residents. Whilst the majority of these benefits arise due to changes in environmental air quality - and are therefore accounted for within the damage cost approach - additional health improvements may be realised if the programme has an active travel focus. Further information on best practice for undertaking appraisal of active travel programmes can be found via the links at the bottom of this page - analysts may find particular value in the the World Health Organisation's HEAT tool. </t>
    </r>
  </si>
  <si>
    <t xml:space="preserve">The second interactive element lets users estimate the impact on energy expenditure for retrofit installations, utilising unit costs taken from the National Energy Efficiency Data-Framework. To derive an estimate, users should once again select the type of installation and dwelling, as well as the number of bedrooms. Finally, users should input the estimated quantity of installations in terms of the number of properties retrofitted. The calculator will then generate the anticipated annual impact on energy usage in the blue box on the right hand side. These results can then be incorporated in the "Energy Calculator" within the CBA model by following the processes outlined in the "Practical Steps for Inclusion" below. Please be aware, given the combinatorial effects of installing multiple measures in a single dwelling, care should be taken when adding together the energy savings of different installations, as actual savings may be substantially lower. </t>
  </si>
  <si>
    <t>Future revisions to this toolkit will look to include an interactive component to outline the anticipated benefits of installing ground source or air source heat pumps, either as part of a heat network, or as a standalone component of a domestic heating system. At present calculating the impact of a heat pump on energy consumption and carbon emissions is too varied to try and quantify; any installation requires a bespoke assessment to identify the size and capacity of a heat pump, as well as any required improvements to the thermal efficiency of a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</si>
</sst>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8" formatCode="&quot;£&quot;#,##0.00;[Red]\-&quot;£&quot;#,##0.00"/>
    <numFmt numFmtId="43" formatCode="_-* #,##0.00_-;\-* #,##0.00_-;_-* &quot;-&quot;??_-;_-@_-"/>
    <numFmt numFmtId="164" formatCode="0.000"/>
    <numFmt numFmtId="165" formatCode="_-* #,##0_-;\-* #,##0_-;_-* &quot;-&quot;??_-;_-@_-"/>
    <numFmt numFmtId="166" formatCode="&quot;£&quot;#,##0.00"/>
    <numFmt numFmtId="167" formatCode="#,##0_ ;\-#,##0\ "/>
    <numFmt numFmtId="168" formatCode="&quot;£&quot;#,##0"/>
    <numFmt numFmtId="169" formatCode="&quot;£&quot;#,##0_);[Red]\(&quot;£&quot;#,##0\)"/>
    <numFmt numFmtId="170" formatCode="_-* #,##0.0_-;\-* #,##0.0_-;_-* &quot;-&quot;??_-;_-@_-"/>
    <numFmt numFmtId="171" formatCode="#,##0.0"/>
    <numFmt numFmtId="172" formatCode="0.0%"/>
    <numFmt numFmtId="173" formatCode="0.0"/>
    <numFmt numFmtId="174" formatCode="[$-10409]#,##0.00000000000000;\(#,##0.00000000000000\)"/>
  </numFmts>
  <fonts count="115" x14ac:knownFonts="1">
    <font>
      <sz val="11"/>
      <color theme="1"/>
      <name val="Calibri"/>
      <family val="2"/>
      <scheme val="minor"/>
    </font>
    <font>
      <b/>
      <sz val="11"/>
      <color rgb="FFFF0000"/>
      <name val="Calibri"/>
      <family val="2"/>
      <scheme val="minor"/>
    </font>
    <font>
      <b/>
      <sz val="11"/>
      <color theme="1"/>
      <name val="Calibri"/>
      <family val="2"/>
      <scheme val="minor"/>
    </font>
    <font>
      <sz val="11"/>
      <color theme="0"/>
      <name val="Arial"/>
      <family val="2"/>
    </font>
    <font>
      <sz val="12"/>
      <color theme="0"/>
      <name val="Arial"/>
      <family val="2"/>
    </font>
    <font>
      <sz val="14"/>
      <color theme="0"/>
      <name val="Arial"/>
      <family val="2"/>
    </font>
    <font>
      <b/>
      <sz val="12"/>
      <color theme="0"/>
      <name val="Arial"/>
      <family val="2"/>
    </font>
    <font>
      <b/>
      <sz val="11"/>
      <color theme="0"/>
      <name val="Arial"/>
      <family val="2"/>
    </font>
    <font>
      <u/>
      <sz val="11"/>
      <color theme="10"/>
      <name val="Calibri"/>
      <family val="2"/>
      <scheme val="minor"/>
    </font>
    <font>
      <sz val="11"/>
      <name val="Arial"/>
      <family val="2"/>
    </font>
    <font>
      <sz val="11"/>
      <color theme="1"/>
      <name val="Arial"/>
      <family val="2"/>
    </font>
    <font>
      <sz val="11"/>
      <color rgb="FFFF0000"/>
      <name val="Arial"/>
      <family val="2"/>
    </font>
    <font>
      <sz val="11"/>
      <color theme="1"/>
      <name val="Calibri"/>
      <family val="2"/>
      <scheme val="minor"/>
    </font>
    <font>
      <sz val="11"/>
      <color theme="0"/>
      <name val="Calibri"/>
      <family val="2"/>
      <scheme val="minor"/>
    </font>
    <font>
      <sz val="9"/>
      <color theme="1"/>
      <name val="Arial"/>
      <family val="2"/>
    </font>
    <font>
      <sz val="10"/>
      <name val="Arial"/>
      <family val="2"/>
    </font>
    <font>
      <sz val="9"/>
      <name val="Arial"/>
      <family val="2"/>
    </font>
    <font>
      <b/>
      <sz val="9"/>
      <color theme="1"/>
      <name val="Arial"/>
      <family val="2"/>
    </font>
    <font>
      <b/>
      <sz val="11"/>
      <color theme="1"/>
      <name val="Arial"/>
      <family val="2"/>
    </font>
    <font>
      <b/>
      <sz val="9"/>
      <name val="Arial"/>
      <family val="2"/>
    </font>
    <font>
      <b/>
      <sz val="9"/>
      <color theme="0"/>
      <name val="Arial"/>
      <family val="2"/>
    </font>
    <font>
      <sz val="11"/>
      <color theme="0" tint="-0.499984740745262"/>
      <name val="Arial"/>
      <family val="2"/>
    </font>
    <font>
      <i/>
      <sz val="9"/>
      <color theme="0"/>
      <name val="Arial"/>
      <family val="2"/>
    </font>
    <font>
      <b/>
      <sz val="11"/>
      <name val="Arial"/>
      <family val="2"/>
    </font>
    <font>
      <sz val="9"/>
      <color theme="0"/>
      <name val="Arial"/>
      <family val="2"/>
    </font>
    <font>
      <i/>
      <sz val="11"/>
      <color theme="0" tint="-0.34998626667073579"/>
      <name val="Arial"/>
      <family val="2"/>
    </font>
    <font>
      <u/>
      <sz val="8"/>
      <color theme="10"/>
      <name val="Arial"/>
      <family val="2"/>
    </font>
    <font>
      <sz val="8"/>
      <color theme="1"/>
      <name val="Arial"/>
      <family val="2"/>
    </font>
    <font>
      <b/>
      <sz val="11"/>
      <color theme="0"/>
      <name val="Calibri"/>
      <family val="2"/>
      <scheme val="minor"/>
    </font>
    <font>
      <u/>
      <sz val="11"/>
      <color theme="10"/>
      <name val="Arial"/>
      <family val="2"/>
    </font>
    <font>
      <i/>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0"/>
      <color theme="1"/>
      <name val="Arial"/>
      <family val="2"/>
    </font>
    <font>
      <sz val="10"/>
      <color theme="1"/>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u/>
      <sz val="12"/>
      <color theme="10"/>
      <name val="Arial"/>
      <family val="2"/>
    </font>
    <font>
      <b/>
      <sz val="18"/>
      <color theme="3"/>
      <name val="Calibri Light"/>
      <family val="2"/>
      <scheme val="major"/>
    </font>
    <font>
      <b/>
      <sz val="11"/>
      <color rgb="FF000000"/>
      <name val="Trebuchet MS"/>
      <family val="2"/>
    </font>
    <font>
      <sz val="11"/>
      <color rgb="FF000000"/>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b/>
      <sz val="10"/>
      <color theme="1"/>
      <name val="Calibri"/>
      <family val="2"/>
      <scheme val="minor"/>
    </font>
    <font>
      <b/>
      <sz val="9"/>
      <color rgb="FF000000"/>
      <name val="Trebuchet MS"/>
      <family val="2"/>
    </font>
    <font>
      <sz val="9"/>
      <color theme="1"/>
      <name val="Trebuchet MS"/>
      <family val="2"/>
    </font>
    <font>
      <u/>
      <sz val="8"/>
      <color theme="10"/>
      <name val="Calibri"/>
      <family val="2"/>
      <scheme val="minor"/>
    </font>
    <font>
      <b/>
      <sz val="11"/>
      <color theme="4" tint="-0.249977111117893"/>
      <name val="Arial"/>
      <family val="2"/>
    </font>
    <font>
      <b/>
      <sz val="12"/>
      <name val="Arial"/>
      <family val="2"/>
    </font>
    <font>
      <b/>
      <sz val="10"/>
      <color indexed="9"/>
      <name val="Arial"/>
      <family val="2"/>
    </font>
    <font>
      <sz val="10"/>
      <color indexed="9"/>
      <name val="Arial"/>
      <family val="2"/>
    </font>
    <font>
      <b/>
      <sz val="10"/>
      <name val="Arial"/>
      <family val="2"/>
    </font>
    <font>
      <b/>
      <vertAlign val="subscript"/>
      <sz val="10"/>
      <name val="Arial"/>
      <family val="2"/>
    </font>
    <font>
      <sz val="10"/>
      <color indexed="8"/>
      <name val="Arial"/>
      <family val="2"/>
    </font>
    <font>
      <b/>
      <sz val="9"/>
      <color indexed="81"/>
      <name val="Tahoma"/>
      <family val="2"/>
    </font>
    <font>
      <sz val="10"/>
      <color rgb="FF000000"/>
      <name val="Tms Rmn"/>
    </font>
    <font>
      <sz val="10"/>
      <color rgb="FF000000"/>
      <name val="Arial"/>
      <family val="2"/>
    </font>
    <font>
      <i/>
      <sz val="11"/>
      <color theme="1"/>
      <name val="Calibri"/>
      <family val="2"/>
      <scheme val="minor"/>
    </font>
    <font>
      <sz val="10"/>
      <color theme="0"/>
      <name val="Arial"/>
      <family val="2"/>
    </font>
    <font>
      <b/>
      <sz val="10"/>
      <color theme="0"/>
      <name val="Arial"/>
      <family val="2"/>
    </font>
    <font>
      <u/>
      <sz val="9"/>
      <color theme="10"/>
      <name val="Calibri"/>
      <family val="2"/>
      <scheme val="minor"/>
    </font>
    <font>
      <u/>
      <sz val="9"/>
      <color theme="10"/>
      <name val="Arial"/>
      <family val="2"/>
    </font>
    <font>
      <i/>
      <sz val="9"/>
      <color theme="1"/>
      <name val="Arial"/>
      <family val="2"/>
    </font>
    <font>
      <sz val="8"/>
      <name val="Calibri"/>
      <family val="2"/>
      <scheme val="minor"/>
    </font>
    <font>
      <sz val="9"/>
      <color theme="1"/>
      <name val="Calibri"/>
      <family val="2"/>
      <scheme val="minor"/>
    </font>
    <font>
      <u/>
      <sz val="10"/>
      <color theme="10"/>
      <name val="Arial"/>
      <family val="2"/>
    </font>
    <font>
      <u/>
      <sz val="12"/>
      <color indexed="12"/>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9"/>
      <color rgb="FFFF0000"/>
      <name val="Arial"/>
      <family val="2"/>
    </font>
    <font>
      <strike/>
      <sz val="9"/>
      <color theme="1"/>
      <name val="Arial"/>
      <family val="2"/>
    </font>
    <font>
      <vertAlign val="subscript"/>
      <sz val="11"/>
      <color theme="0"/>
      <name val="Arial"/>
      <family val="2"/>
    </font>
    <font>
      <b/>
      <sz val="11"/>
      <color rgb="FFFF0000"/>
      <name val="Arial"/>
      <family val="2"/>
    </font>
    <font>
      <sz val="12"/>
      <color theme="1"/>
      <name val="Arial"/>
      <family val="2"/>
    </font>
    <font>
      <i/>
      <sz val="10"/>
      <color theme="1"/>
      <name val="Arial"/>
      <family val="2"/>
    </font>
    <font>
      <u/>
      <sz val="10"/>
      <color theme="10"/>
      <name val="Calibri"/>
      <family val="2"/>
      <scheme val="minor"/>
    </font>
    <font>
      <i/>
      <vertAlign val="subscript"/>
      <sz val="10"/>
      <color theme="1"/>
      <name val="Arial"/>
      <family val="2"/>
    </font>
    <font>
      <sz val="11"/>
      <color rgb="FF000000"/>
      <name val="Calibri"/>
      <family val="2"/>
    </font>
    <font>
      <i/>
      <vertAlign val="subscript"/>
      <sz val="11"/>
      <color theme="1"/>
      <name val="Calibri"/>
      <family val="2"/>
      <scheme val="minor"/>
    </font>
  </fonts>
  <fills count="68">
    <fill>
      <patternFill patternType="none"/>
    </fill>
    <fill>
      <patternFill patternType="gray125"/>
    </fill>
    <fill>
      <patternFill patternType="solid">
        <fgColor theme="4" tint="-0.249977111117893"/>
        <bgColor indexed="64"/>
      </patternFill>
    </fill>
    <fill>
      <patternFill patternType="solid">
        <fgColor rgb="FFA7AEB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9F9F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B6DDE8"/>
        <bgColor indexed="64"/>
      </patternFill>
    </fill>
    <fill>
      <patternFill patternType="solid">
        <fgColor indexed="17"/>
        <bgColor indexed="64"/>
      </patternFill>
    </fill>
    <fill>
      <patternFill patternType="solid">
        <fgColor indexed="42"/>
        <bgColor indexed="64"/>
      </patternFill>
    </fill>
    <fill>
      <patternFill patternType="solid">
        <fgColor rgb="FF0070C0"/>
        <bgColor indexed="64"/>
      </patternFill>
    </fill>
    <fill>
      <patternFill patternType="solid">
        <fgColor rgb="FFFFFF00"/>
        <bgColor indexed="64"/>
      </patternFill>
    </fill>
    <fill>
      <patternFill patternType="solid">
        <fgColor theme="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top style="thin">
        <color theme="0" tint="-0.499984740745262"/>
      </top>
      <bottom/>
      <diagonal/>
    </border>
    <border>
      <left/>
      <right style="thin">
        <color indexed="64"/>
      </right>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993366"/>
      </left>
      <right style="medium">
        <color rgb="FF993366"/>
      </right>
      <top style="medium">
        <color rgb="FF993366"/>
      </top>
      <bottom style="medium">
        <color rgb="FF993366"/>
      </bottom>
      <diagonal/>
    </border>
    <border>
      <left/>
      <right style="medium">
        <color rgb="FF993366"/>
      </right>
      <top style="medium">
        <color rgb="FF993366"/>
      </top>
      <bottom style="medium">
        <color rgb="FF993366"/>
      </bottom>
      <diagonal/>
    </border>
    <border>
      <left style="medium">
        <color rgb="FF993366"/>
      </left>
      <right style="thin">
        <color rgb="FF993366"/>
      </right>
      <top style="medium">
        <color rgb="FF993366"/>
      </top>
      <bottom/>
      <diagonal/>
    </border>
    <border>
      <left style="thin">
        <color rgb="FF993366"/>
      </left>
      <right style="thin">
        <color rgb="FF993366"/>
      </right>
      <top style="medium">
        <color rgb="FF993366"/>
      </top>
      <bottom/>
      <diagonal/>
    </border>
    <border>
      <left/>
      <right style="medium">
        <color rgb="FF993366"/>
      </right>
      <top/>
      <bottom/>
      <diagonal/>
    </border>
    <border>
      <left style="medium">
        <color rgb="FF993366"/>
      </left>
      <right style="thin">
        <color rgb="FF993366"/>
      </right>
      <top/>
      <bottom/>
      <diagonal/>
    </border>
    <border>
      <left style="thin">
        <color rgb="FF993366"/>
      </left>
      <right style="thin">
        <color rgb="FF993366"/>
      </right>
      <top/>
      <bottom/>
      <diagonal/>
    </border>
    <border>
      <left style="medium">
        <color rgb="FF993366"/>
      </left>
      <right style="thin">
        <color rgb="FF993366"/>
      </right>
      <top/>
      <bottom style="medium">
        <color rgb="FF993366"/>
      </bottom>
      <diagonal/>
    </border>
    <border>
      <left style="thin">
        <color rgb="FF993366"/>
      </left>
      <right style="thin">
        <color rgb="FF993366"/>
      </right>
      <top/>
      <bottom style="medium">
        <color rgb="FF993366"/>
      </bottom>
      <diagonal/>
    </border>
    <border>
      <left/>
      <right style="medium">
        <color rgb="FF993366"/>
      </right>
      <top/>
      <bottom style="medium">
        <color rgb="FF99336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right>
      <top style="thin">
        <color indexed="64"/>
      </top>
      <bottom/>
      <diagonal/>
    </border>
    <border>
      <left/>
      <right style="thin">
        <color theme="0"/>
      </right>
      <top/>
      <bottom/>
      <diagonal/>
    </border>
    <border>
      <left style="thin">
        <color theme="0"/>
      </left>
      <right/>
      <top style="thin">
        <color indexed="64"/>
      </top>
      <bottom/>
      <diagonal/>
    </border>
    <border>
      <left style="thin">
        <color theme="0"/>
      </left>
      <right/>
      <top/>
      <bottom/>
      <diagonal/>
    </border>
    <border>
      <left style="thin">
        <color indexed="64"/>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right style="thin">
        <color indexed="64"/>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diagonal/>
    </border>
    <border>
      <left style="thin">
        <color indexed="64"/>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style="thin">
        <color theme="0" tint="-0.499984740745262"/>
      </right>
      <top style="thin">
        <color indexed="64"/>
      </top>
      <bottom style="thin">
        <color theme="0" tint="-0.499984740745262"/>
      </bottom>
      <diagonal/>
    </border>
  </borders>
  <cellStyleXfs count="185">
    <xf numFmtId="0" fontId="0" fillId="0" borderId="0"/>
    <xf numFmtId="0" fontId="8" fillId="0" borderId="0" applyNumberFormat="0" applyFill="0" applyBorder="0" applyAlignment="0" applyProtection="0"/>
    <xf numFmtId="43" fontId="12" fillId="0" borderId="0" applyFont="0" applyFill="0" applyBorder="0" applyAlignment="0" applyProtection="0"/>
    <xf numFmtId="0" fontId="15" fillId="0" borderId="0"/>
    <xf numFmtId="43" fontId="15" fillId="0" borderId="0" applyFont="0" applyFill="0" applyBorder="0" applyAlignment="0" applyProtection="0"/>
    <xf numFmtId="0" fontId="45" fillId="0" borderId="0"/>
    <xf numFmtId="0" fontId="12" fillId="17" borderId="0" applyNumberFormat="0" applyBorder="0" applyAlignment="0" applyProtection="0"/>
    <xf numFmtId="0" fontId="46" fillId="40" borderId="0" applyNumberFormat="0" applyBorder="0" applyAlignment="0" applyProtection="0"/>
    <xf numFmtId="0" fontId="12" fillId="21" borderId="0" applyNumberFormat="0" applyBorder="0" applyAlignment="0" applyProtection="0"/>
    <xf numFmtId="0" fontId="46" fillId="41" borderId="0" applyNumberFormat="0" applyBorder="0" applyAlignment="0" applyProtection="0"/>
    <xf numFmtId="0" fontId="12" fillId="25" borderId="0" applyNumberFormat="0" applyBorder="0" applyAlignment="0" applyProtection="0"/>
    <xf numFmtId="0" fontId="46" fillId="42" borderId="0" applyNumberFormat="0" applyBorder="0" applyAlignment="0" applyProtection="0"/>
    <xf numFmtId="0" fontId="12" fillId="29" borderId="0" applyNumberFormat="0" applyBorder="0" applyAlignment="0" applyProtection="0"/>
    <xf numFmtId="0" fontId="46" fillId="43" borderId="0" applyNumberFormat="0" applyBorder="0" applyAlignment="0" applyProtection="0"/>
    <xf numFmtId="0" fontId="12" fillId="33" borderId="0" applyNumberFormat="0" applyBorder="0" applyAlignment="0" applyProtection="0"/>
    <xf numFmtId="0" fontId="46" fillId="44" borderId="0" applyNumberFormat="0" applyBorder="0" applyAlignment="0" applyProtection="0"/>
    <xf numFmtId="0" fontId="12" fillId="37" borderId="0" applyNumberFormat="0" applyBorder="0" applyAlignment="0" applyProtection="0"/>
    <xf numFmtId="0" fontId="46" fillId="45" borderId="0" applyNumberFormat="0" applyBorder="0" applyAlignment="0" applyProtection="0"/>
    <xf numFmtId="0" fontId="12" fillId="18" borderId="0" applyNumberFormat="0" applyBorder="0" applyAlignment="0" applyProtection="0"/>
    <xf numFmtId="0" fontId="46" fillId="46" borderId="0" applyNumberFormat="0" applyBorder="0" applyAlignment="0" applyProtection="0"/>
    <xf numFmtId="0" fontId="12" fillId="22" borderId="0" applyNumberFormat="0" applyBorder="0" applyAlignment="0" applyProtection="0"/>
    <xf numFmtId="0" fontId="46" fillId="47" borderId="0" applyNumberFormat="0" applyBorder="0" applyAlignment="0" applyProtection="0"/>
    <xf numFmtId="0" fontId="12" fillId="26" borderId="0" applyNumberFormat="0" applyBorder="0" applyAlignment="0" applyProtection="0"/>
    <xf numFmtId="0" fontId="46" fillId="48" borderId="0" applyNumberFormat="0" applyBorder="0" applyAlignment="0" applyProtection="0"/>
    <xf numFmtId="0" fontId="12" fillId="30" borderId="0" applyNumberFormat="0" applyBorder="0" applyAlignment="0" applyProtection="0"/>
    <xf numFmtId="0" fontId="46" fillId="43" borderId="0" applyNumberFormat="0" applyBorder="0" applyAlignment="0" applyProtection="0"/>
    <xf numFmtId="0" fontId="12" fillId="34" borderId="0" applyNumberFormat="0" applyBorder="0" applyAlignment="0" applyProtection="0"/>
    <xf numFmtId="0" fontId="46" fillId="46" borderId="0" applyNumberFormat="0" applyBorder="0" applyAlignment="0" applyProtection="0"/>
    <xf numFmtId="0" fontId="12" fillId="38" borderId="0" applyNumberFormat="0" applyBorder="0" applyAlignment="0" applyProtection="0"/>
    <xf numFmtId="0" fontId="46" fillId="49" borderId="0" applyNumberFormat="0" applyBorder="0" applyAlignment="0" applyProtection="0"/>
    <xf numFmtId="0" fontId="13" fillId="19" borderId="0" applyNumberFormat="0" applyBorder="0" applyAlignment="0" applyProtection="0"/>
    <xf numFmtId="0" fontId="47" fillId="50" borderId="0" applyNumberFormat="0" applyBorder="0" applyAlignment="0" applyProtection="0"/>
    <xf numFmtId="0" fontId="13" fillId="23" borderId="0" applyNumberFormat="0" applyBorder="0" applyAlignment="0" applyProtection="0"/>
    <xf numFmtId="0" fontId="47" fillId="47" borderId="0" applyNumberFormat="0" applyBorder="0" applyAlignment="0" applyProtection="0"/>
    <xf numFmtId="0" fontId="13" fillId="27" borderId="0" applyNumberFormat="0" applyBorder="0" applyAlignment="0" applyProtection="0"/>
    <xf numFmtId="0" fontId="47" fillId="48" borderId="0" applyNumberFormat="0" applyBorder="0" applyAlignment="0" applyProtection="0"/>
    <xf numFmtId="0" fontId="13" fillId="31" borderId="0" applyNumberFormat="0" applyBorder="0" applyAlignment="0" applyProtection="0"/>
    <xf numFmtId="0" fontId="47" fillId="51" borderId="0" applyNumberFormat="0" applyBorder="0" applyAlignment="0" applyProtection="0"/>
    <xf numFmtId="0" fontId="13" fillId="35" borderId="0" applyNumberFormat="0" applyBorder="0" applyAlignment="0" applyProtection="0"/>
    <xf numFmtId="0" fontId="47" fillId="52" borderId="0" applyNumberFormat="0" applyBorder="0" applyAlignment="0" applyProtection="0"/>
    <xf numFmtId="0" fontId="13" fillId="39" borderId="0" applyNumberFormat="0" applyBorder="0" applyAlignment="0" applyProtection="0"/>
    <xf numFmtId="0" fontId="47" fillId="53" borderId="0" applyNumberFormat="0" applyBorder="0" applyAlignment="0" applyProtection="0"/>
    <xf numFmtId="0" fontId="13" fillId="16" borderId="0" applyNumberFormat="0" applyBorder="0" applyAlignment="0" applyProtection="0"/>
    <xf numFmtId="0" fontId="47" fillId="54" borderId="0" applyNumberFormat="0" applyBorder="0" applyAlignment="0" applyProtection="0"/>
    <xf numFmtId="0" fontId="13" fillId="20" borderId="0" applyNumberFormat="0" applyBorder="0" applyAlignment="0" applyProtection="0"/>
    <xf numFmtId="0" fontId="47" fillId="55" borderId="0" applyNumberFormat="0" applyBorder="0" applyAlignment="0" applyProtection="0"/>
    <xf numFmtId="0" fontId="13" fillId="24" borderId="0" applyNumberFormat="0" applyBorder="0" applyAlignment="0" applyProtection="0"/>
    <xf numFmtId="0" fontId="47" fillId="56" borderId="0" applyNumberFormat="0" applyBorder="0" applyAlignment="0" applyProtection="0"/>
    <xf numFmtId="0" fontId="13" fillId="28" borderId="0" applyNumberFormat="0" applyBorder="0" applyAlignment="0" applyProtection="0"/>
    <xf numFmtId="0" fontId="47" fillId="51" borderId="0" applyNumberFormat="0" applyBorder="0" applyAlignment="0" applyProtection="0"/>
    <xf numFmtId="0" fontId="13" fillId="32" borderId="0" applyNumberFormat="0" applyBorder="0" applyAlignment="0" applyProtection="0"/>
    <xf numFmtId="0" fontId="47" fillId="52" borderId="0" applyNumberFormat="0" applyBorder="0" applyAlignment="0" applyProtection="0"/>
    <xf numFmtId="0" fontId="13" fillId="36" borderId="0" applyNumberFormat="0" applyBorder="0" applyAlignment="0" applyProtection="0"/>
    <xf numFmtId="0" fontId="47" fillId="57" borderId="0" applyNumberFormat="0" applyBorder="0" applyAlignment="0" applyProtection="0"/>
    <xf numFmtId="0" fontId="35" fillId="10" borderId="0" applyNumberFormat="0" applyBorder="0" applyAlignment="0" applyProtection="0"/>
    <xf numFmtId="0" fontId="48" fillId="41" borderId="0" applyNumberFormat="0" applyBorder="0" applyAlignment="0" applyProtection="0"/>
    <xf numFmtId="0" fontId="39" fillId="13" borderId="53" applyNumberFormat="0" applyAlignment="0" applyProtection="0"/>
    <xf numFmtId="0" fontId="49" fillId="58" borderId="69" applyNumberFormat="0" applyAlignment="0" applyProtection="0"/>
    <xf numFmtId="0" fontId="28" fillId="14" borderId="56" applyNumberFormat="0" applyAlignment="0" applyProtection="0"/>
    <xf numFmtId="0" fontId="50" fillId="59" borderId="70" applyNumberFormat="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42" fillId="0" borderId="0" applyNumberFormat="0" applyFill="0" applyBorder="0" applyAlignment="0" applyProtection="0"/>
    <xf numFmtId="0" fontId="51" fillId="0" borderId="0" applyNumberFormat="0" applyFill="0" applyBorder="0" applyAlignment="0" applyProtection="0"/>
    <xf numFmtId="0" fontId="34" fillId="9" borderId="0" applyNumberFormat="0" applyBorder="0" applyAlignment="0" applyProtection="0"/>
    <xf numFmtId="0" fontId="52" fillId="42" borderId="0" applyNumberFormat="0" applyBorder="0" applyAlignment="0" applyProtection="0"/>
    <xf numFmtId="0" fontId="31" fillId="0" borderId="50" applyNumberFormat="0" applyFill="0" applyAlignment="0" applyProtection="0"/>
    <xf numFmtId="0" fontId="53" fillId="0" borderId="71" applyNumberFormat="0" applyFill="0" applyAlignment="0" applyProtection="0"/>
    <xf numFmtId="0" fontId="32" fillId="0" borderId="51" applyNumberFormat="0" applyFill="0" applyAlignment="0" applyProtection="0"/>
    <xf numFmtId="0" fontId="54" fillId="0" borderId="72" applyNumberFormat="0" applyFill="0" applyAlignment="0" applyProtection="0"/>
    <xf numFmtId="0" fontId="33" fillId="0" borderId="52" applyNumberFormat="0" applyFill="0" applyAlignment="0" applyProtection="0"/>
    <xf numFmtId="0" fontId="55" fillId="0" borderId="73" applyNumberFormat="0" applyFill="0" applyAlignment="0" applyProtection="0"/>
    <xf numFmtId="0" fontId="33" fillId="0" borderId="0" applyNumberFormat="0" applyFill="0" applyBorder="0" applyAlignment="0" applyProtection="0"/>
    <xf numFmtId="0" fontId="55"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7" fillId="12" borderId="53" applyNumberFormat="0" applyAlignment="0" applyProtection="0"/>
    <xf numFmtId="0" fontId="56" fillId="45" borderId="69" applyNumberFormat="0" applyAlignment="0" applyProtection="0"/>
    <xf numFmtId="0" fontId="40" fillId="0" borderId="55" applyNumberFormat="0" applyFill="0" applyAlignment="0" applyProtection="0"/>
    <xf numFmtId="0" fontId="57" fillId="0" borderId="74" applyNumberFormat="0" applyFill="0" applyAlignment="0" applyProtection="0"/>
    <xf numFmtId="0" fontId="36" fillId="11" borderId="0" applyNumberFormat="0" applyBorder="0" applyAlignment="0" applyProtection="0"/>
    <xf numFmtId="0" fontId="58" fillId="60" borderId="0" applyNumberFormat="0" applyBorder="0" applyAlignment="0" applyProtection="0"/>
    <xf numFmtId="0" fontId="45" fillId="0" borderId="0"/>
    <xf numFmtId="0" fontId="45" fillId="0" borderId="0"/>
    <xf numFmtId="0" fontId="15" fillId="0" borderId="0"/>
    <xf numFmtId="0" fontId="15" fillId="0" borderId="0"/>
    <xf numFmtId="0" fontId="15" fillId="0" borderId="0"/>
    <xf numFmtId="0" fontId="12" fillId="0" borderId="0"/>
    <xf numFmtId="0" fontId="46" fillId="0" borderId="0"/>
    <xf numFmtId="0" fontId="15" fillId="0" borderId="0"/>
    <xf numFmtId="0" fontId="45" fillId="0" borderId="0"/>
    <xf numFmtId="0" fontId="15" fillId="0" borderId="0"/>
    <xf numFmtId="0" fontId="45" fillId="0" borderId="0"/>
    <xf numFmtId="0" fontId="15" fillId="0" borderId="0"/>
    <xf numFmtId="0" fontId="12" fillId="15" borderId="57" applyNumberFormat="0" applyFont="0" applyAlignment="0" applyProtection="0"/>
    <xf numFmtId="0" fontId="46" fillId="61" borderId="75" applyNumberFormat="0" applyFont="0" applyAlignment="0" applyProtection="0"/>
    <xf numFmtId="0" fontId="38" fillId="13" borderId="54" applyNumberFormat="0" applyAlignment="0" applyProtection="0"/>
    <xf numFmtId="0" fontId="59" fillId="58" borderId="76"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0" fontId="63" fillId="0" borderId="0" applyNumberFormat="0" applyFill="0" applyBorder="0" applyAlignment="0" applyProtection="0"/>
    <xf numFmtId="0" fontId="2" fillId="0" borderId="58" applyNumberFormat="0" applyFill="0" applyAlignment="0" applyProtection="0"/>
    <xf numFmtId="0" fontId="60" fillId="0" borderId="77" applyNumberFormat="0" applyFill="0" applyAlignment="0" applyProtection="0"/>
    <xf numFmtId="0" fontId="41" fillId="0" borderId="0" applyNumberFormat="0" applyFill="0" applyBorder="0" applyAlignment="0" applyProtection="0"/>
    <xf numFmtId="0" fontId="61" fillId="0" borderId="0" applyNumberFormat="0" applyFill="0" applyBorder="0" applyAlignment="0" applyProtection="0"/>
    <xf numFmtId="9" fontId="12" fillId="0" borderId="0" applyFont="0" applyFill="0" applyBorder="0" applyAlignment="0" applyProtection="0"/>
    <xf numFmtId="0" fontId="81" fillId="0" borderId="0" applyNumberFormat="0" applyBorder="0" applyProtection="0"/>
    <xf numFmtId="0" fontId="12" fillId="0" borderId="0"/>
    <xf numFmtId="0" fontId="44" fillId="0" borderId="0"/>
    <xf numFmtId="43" fontId="44" fillId="0" borderId="0" applyFont="0" applyFill="0" applyBorder="0" applyAlignment="0" applyProtection="0"/>
    <xf numFmtId="0" fontId="91"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xf numFmtId="43" fontId="12" fillId="0" borderId="0" applyFont="0" applyFill="0" applyBorder="0" applyAlignment="0" applyProtection="0"/>
    <xf numFmtId="0" fontId="92" fillId="0" borderId="0" applyNumberFormat="0" applyFill="0" applyBorder="0" applyAlignment="0" applyProtection="0">
      <alignment vertical="top"/>
      <protection locked="0"/>
    </xf>
    <xf numFmtId="0" fontId="44" fillId="17" borderId="0" applyNumberFormat="0" applyBorder="0" applyAlignment="0" applyProtection="0"/>
    <xf numFmtId="0" fontId="44" fillId="17"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5" borderId="0" applyNumberFormat="0" applyBorder="0" applyAlignment="0" applyProtection="0"/>
    <xf numFmtId="0" fontId="84" fillId="39" borderId="0" applyNumberFormat="0" applyBorder="0" applyAlignment="0" applyProtection="0"/>
    <xf numFmtId="0" fontId="84" fillId="16" borderId="0" applyNumberFormat="0" applyBorder="0" applyAlignment="0" applyProtection="0"/>
    <xf numFmtId="0" fontId="84" fillId="20" borderId="0" applyNumberFormat="0" applyBorder="0" applyAlignment="0" applyProtection="0"/>
    <xf numFmtId="0" fontId="84" fillId="24" borderId="0" applyNumberFormat="0" applyBorder="0" applyAlignment="0" applyProtection="0"/>
    <xf numFmtId="0" fontId="84" fillId="28" borderId="0" applyNumberFormat="0" applyBorder="0" applyAlignment="0" applyProtection="0"/>
    <xf numFmtId="0" fontId="84" fillId="32" borderId="0" applyNumberFormat="0" applyBorder="0" applyAlignment="0" applyProtection="0"/>
    <xf numFmtId="0" fontId="84" fillId="36" borderId="0" applyNumberFormat="0" applyBorder="0" applyAlignment="0" applyProtection="0"/>
    <xf numFmtId="0" fontId="93" fillId="10" borderId="0" applyNumberFormat="0" applyBorder="0" applyAlignment="0" applyProtection="0"/>
    <xf numFmtId="0" fontId="94" fillId="13" borderId="53" applyNumberFormat="0" applyAlignment="0" applyProtection="0"/>
    <xf numFmtId="0" fontId="85" fillId="14" borderId="56" applyNumberFormat="0" applyAlignment="0" applyProtection="0"/>
    <xf numFmtId="43" fontId="44" fillId="0" borderId="0" applyFont="0" applyFill="0" applyBorder="0" applyAlignment="0" applyProtection="0"/>
    <xf numFmtId="0" fontId="15" fillId="0" borderId="0" applyNumberFormat="0" applyFill="0" applyBorder="0" applyAlignment="0" applyProtection="0"/>
    <xf numFmtId="43" fontId="15" fillId="0" borderId="0" applyFont="0" applyFill="0" applyBorder="0" applyAlignment="0" applyProtection="0"/>
    <xf numFmtId="0" fontId="95" fillId="0" borderId="0" applyNumberFormat="0" applyFill="0" applyBorder="0" applyAlignment="0" applyProtection="0"/>
    <xf numFmtId="0" fontId="96" fillId="9" borderId="0" applyNumberFormat="0" applyBorder="0" applyAlignment="0" applyProtection="0"/>
    <xf numFmtId="0" fontId="97" fillId="0" borderId="50" applyNumberFormat="0" applyFill="0" applyAlignment="0" applyProtection="0"/>
    <xf numFmtId="0" fontId="98" fillId="0" borderId="51" applyNumberFormat="0" applyFill="0" applyAlignment="0" applyProtection="0"/>
    <xf numFmtId="0" fontId="99" fillId="0" borderId="52" applyNumberFormat="0" applyFill="0" applyAlignment="0" applyProtection="0"/>
    <xf numFmtId="0" fontId="99" fillId="0" borderId="0" applyNumberFormat="0" applyFill="0" applyBorder="0" applyAlignment="0" applyProtection="0"/>
    <xf numFmtId="0" fontId="100" fillId="12" borderId="53" applyNumberFormat="0" applyAlignment="0" applyProtection="0"/>
    <xf numFmtId="0" fontId="101" fillId="0" borderId="55" applyNumberFormat="0" applyFill="0" applyAlignment="0" applyProtection="0"/>
    <xf numFmtId="0" fontId="102" fillId="11" borderId="0" applyNumberFormat="0" applyBorder="0" applyAlignment="0" applyProtection="0"/>
    <xf numFmtId="0" fontId="44" fillId="0" borderId="0"/>
    <xf numFmtId="0" fontId="15" fillId="0" borderId="0" applyNumberFormat="0" applyFill="0" applyBorder="0" applyAlignment="0" applyProtection="0"/>
    <xf numFmtId="0" fontId="44" fillId="0" borderId="0"/>
    <xf numFmtId="0" fontId="15" fillId="0" borderId="0" applyNumberFormat="0" applyFill="0" applyBorder="0" applyAlignment="0" applyProtection="0"/>
    <xf numFmtId="0" fontId="44" fillId="15" borderId="57" applyNumberFormat="0" applyFont="0" applyAlignment="0" applyProtection="0"/>
    <xf numFmtId="0" fontId="44" fillId="15" borderId="57" applyNumberFormat="0" applyFont="0" applyAlignment="0" applyProtection="0"/>
    <xf numFmtId="0" fontId="103" fillId="13" borderId="54" applyNumberFormat="0" applyAlignment="0" applyProtection="0"/>
    <xf numFmtId="9" fontId="44" fillId="0" borderId="0" applyFont="0" applyFill="0" applyBorder="0" applyAlignment="0" applyProtection="0"/>
    <xf numFmtId="3" fontId="15" fillId="0" borderId="0" applyFill="0" applyBorder="0" applyAlignment="0" applyProtection="0"/>
    <xf numFmtId="0" fontId="43" fillId="0" borderId="58" applyNumberFormat="0" applyFill="0" applyAlignment="0" applyProtection="0"/>
    <xf numFmtId="0" fontId="104" fillId="0" borderId="0" applyNumberFormat="0" applyFill="0" applyBorder="0" applyAlignment="0" applyProtection="0"/>
    <xf numFmtId="0" fontId="15" fillId="0" borderId="0"/>
    <xf numFmtId="174" fontId="44" fillId="0" borderId="0"/>
  </cellStyleXfs>
  <cellXfs count="739">
    <xf numFmtId="0" fontId="0" fillId="0" borderId="0" xfId="0"/>
    <xf numFmtId="0" fontId="1" fillId="0" borderId="0" xfId="0" applyFont="1" applyFill="1" applyAlignment="1">
      <alignment horizontal="left" indent="5"/>
    </xf>
    <xf numFmtId="0" fontId="0" fillId="0" borderId="0" xfId="0" applyFill="1"/>
    <xf numFmtId="0" fontId="3" fillId="2" borderId="0" xfId="0" applyFont="1" applyFill="1"/>
    <xf numFmtId="0" fontId="3" fillId="0" borderId="0" xfId="0" applyFont="1" applyFill="1"/>
    <xf numFmtId="0" fontId="5"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0" fontId="0" fillId="0" borderId="0" xfId="0" applyAlignment="1">
      <alignment wrapText="1"/>
    </xf>
    <xf numFmtId="0" fontId="2" fillId="0" borderId="0" xfId="0" applyFont="1"/>
    <xf numFmtId="0" fontId="14" fillId="0" borderId="0" xfId="0" applyFont="1" applyAlignment="1">
      <alignment horizontal="right"/>
    </xf>
    <xf numFmtId="164" fontId="14" fillId="0" borderId="0" xfId="0" applyNumberFormat="1" applyFont="1" applyAlignment="1">
      <alignment horizontal="right"/>
    </xf>
    <xf numFmtId="0" fontId="16" fillId="0" borderId="0" xfId="0" applyNumberFormat="1" applyFont="1" applyFill="1" applyBorder="1" applyAlignment="1">
      <alignment horizontal="right"/>
    </xf>
    <xf numFmtId="0" fontId="2" fillId="0" borderId="0" xfId="0" applyFont="1" applyAlignment="1">
      <alignment horizontal="left"/>
    </xf>
    <xf numFmtId="0" fontId="14" fillId="0" borderId="0" xfId="0" applyFont="1"/>
    <xf numFmtId="164" fontId="14" fillId="0" borderId="0" xfId="0" applyNumberFormat="1" applyFont="1"/>
    <xf numFmtId="0" fontId="17" fillId="4" borderId="0" xfId="0" applyFont="1" applyFill="1" applyAlignment="1">
      <alignment horizontal="left"/>
    </xf>
    <xf numFmtId="0" fontId="14" fillId="5" borderId="0" xfId="0" applyFont="1" applyFill="1" applyAlignment="1">
      <alignment horizontal="right"/>
    </xf>
    <xf numFmtId="0" fontId="20" fillId="5" borderId="0" xfId="0" applyFont="1" applyFill="1" applyAlignment="1">
      <alignment horizontal="left"/>
    </xf>
    <xf numFmtId="0" fontId="19" fillId="4" borderId="0" xfId="0" applyFont="1" applyFill="1" applyAlignment="1">
      <alignment horizontal="right"/>
    </xf>
    <xf numFmtId="0" fontId="17" fillId="0" borderId="0" xfId="0" applyFont="1"/>
    <xf numFmtId="165" fontId="14" fillId="0" borderId="0" xfId="2" applyNumberFormat="1" applyFont="1" applyAlignment="1">
      <alignment horizontal="right"/>
    </xf>
    <xf numFmtId="0" fontId="14" fillId="5" borderId="0" xfId="0" applyFont="1" applyFill="1"/>
    <xf numFmtId="0" fontId="19" fillId="4" borderId="0" xfId="0" applyFont="1" applyFill="1" applyAlignment="1">
      <alignment horizontal="left"/>
    </xf>
    <xf numFmtId="20" fontId="16" fillId="0" borderId="0" xfId="3" applyNumberFormat="1" applyFont="1" applyFill="1"/>
    <xf numFmtId="20" fontId="16" fillId="0" borderId="0" xfId="3" applyNumberFormat="1" applyFont="1" applyFill="1" applyBorder="1"/>
    <xf numFmtId="20" fontId="16" fillId="0" borderId="0" xfId="3" applyNumberFormat="1" applyFont="1" applyFill="1" applyBorder="1" applyAlignment="1">
      <alignment horizontal="right"/>
    </xf>
    <xf numFmtId="0" fontId="18" fillId="0" borderId="0" xfId="0" applyFont="1" applyFill="1"/>
    <xf numFmtId="0" fontId="10" fillId="0" borderId="0" xfId="0" applyFont="1" applyFill="1" applyAlignment="1">
      <alignment vertical="top" wrapText="1"/>
    </xf>
    <xf numFmtId="0" fontId="10" fillId="0" borderId="0" xfId="0" applyFont="1" applyFill="1" applyAlignment="1">
      <alignment horizontal="left" vertical="top" wrapText="1"/>
    </xf>
    <xf numFmtId="0" fontId="21" fillId="0" borderId="0" xfId="0" applyFont="1" applyFill="1" applyAlignment="1">
      <alignment vertical="top"/>
    </xf>
    <xf numFmtId="0" fontId="0" fillId="0" borderId="0" xfId="0" applyAlignment="1">
      <alignment horizontal="left"/>
    </xf>
    <xf numFmtId="0" fontId="0" fillId="2" borderId="2" xfId="0" applyFill="1" applyBorder="1"/>
    <xf numFmtId="0" fontId="0" fillId="2" borderId="3" xfId="0" applyFill="1" applyBorder="1"/>
    <xf numFmtId="0" fontId="0" fillId="2" borderId="4" xfId="0" applyFill="1" applyBorder="1"/>
    <xf numFmtId="0" fontId="0" fillId="2" borderId="6" xfId="0" applyFill="1" applyBorder="1"/>
    <xf numFmtId="0" fontId="13" fillId="2" borderId="5" xfId="0" applyFont="1" applyFill="1" applyBorder="1"/>
    <xf numFmtId="0" fontId="0" fillId="2" borderId="0" xfId="0" applyFill="1" applyBorder="1"/>
    <xf numFmtId="0" fontId="13" fillId="2" borderId="10" xfId="0" applyFont="1" applyFill="1" applyBorder="1"/>
    <xf numFmtId="0" fontId="0" fillId="2" borderId="11" xfId="0" applyFill="1" applyBorder="1"/>
    <xf numFmtId="0" fontId="0" fillId="2" borderId="12" xfId="0" applyFill="1" applyBorder="1"/>
    <xf numFmtId="0" fontId="13" fillId="2" borderId="5" xfId="0" applyFont="1" applyFill="1" applyBorder="1" applyAlignment="1">
      <alignment horizontal="left" indent="1"/>
    </xf>
    <xf numFmtId="0" fontId="13" fillId="2" borderId="10" xfId="0" applyFont="1" applyFill="1" applyBorder="1" applyAlignment="1">
      <alignment horizontal="left" indent="1"/>
    </xf>
    <xf numFmtId="0" fontId="2" fillId="2" borderId="0" xfId="0" applyFont="1" applyFill="1" applyBorder="1"/>
    <xf numFmtId="0" fontId="0" fillId="2" borderId="0" xfId="0" applyFont="1" applyFill="1" applyBorder="1"/>
    <xf numFmtId="0" fontId="22" fillId="2" borderId="5" xfId="0" applyFont="1" applyFill="1" applyBorder="1" applyAlignment="1">
      <alignment vertical="center" wrapText="1"/>
    </xf>
    <xf numFmtId="0" fontId="22" fillId="2" borderId="0" xfId="0" applyFont="1" applyFill="1" applyBorder="1" applyAlignment="1">
      <alignment vertical="center" wrapText="1"/>
    </xf>
    <xf numFmtId="0" fontId="22" fillId="2" borderId="6" xfId="0" applyFont="1" applyFill="1" applyBorder="1" applyAlignment="1">
      <alignment vertical="center" wrapText="1"/>
    </xf>
    <xf numFmtId="0" fontId="13" fillId="2" borderId="0" xfId="0" applyFont="1" applyFill="1" applyBorder="1"/>
    <xf numFmtId="0" fontId="13" fillId="2" borderId="6" xfId="0" applyFont="1" applyFill="1" applyBorder="1"/>
    <xf numFmtId="0" fontId="13" fillId="2" borderId="11" xfId="0" applyFont="1" applyFill="1" applyBorder="1"/>
    <xf numFmtId="0" fontId="13" fillId="2" borderId="12" xfId="0" applyFont="1" applyFill="1" applyBorder="1"/>
    <xf numFmtId="0" fontId="3" fillId="2" borderId="5" xfId="0" applyFont="1" applyFill="1" applyBorder="1" applyAlignment="1"/>
    <xf numFmtId="0" fontId="3" fillId="2" borderId="0" xfId="0" applyFont="1" applyFill="1" applyBorder="1" applyAlignment="1"/>
    <xf numFmtId="0" fontId="10" fillId="2" borderId="10" xfId="0" applyFont="1" applyFill="1" applyBorder="1"/>
    <xf numFmtId="0" fontId="10" fillId="2" borderId="11" xfId="0" applyFont="1" applyFill="1" applyBorder="1"/>
    <xf numFmtId="0" fontId="13" fillId="2" borderId="2" xfId="0" applyFont="1" applyFill="1" applyBorder="1"/>
    <xf numFmtId="0" fontId="13" fillId="2" borderId="3" xfId="0" applyFont="1" applyFill="1" applyBorder="1"/>
    <xf numFmtId="0" fontId="13" fillId="2" borderId="4" xfId="0" applyFont="1" applyFill="1" applyBorder="1"/>
    <xf numFmtId="0" fontId="10" fillId="0" borderId="0" xfId="0" applyFont="1" applyAlignment="1">
      <alignment horizontal="left" vertical="center"/>
    </xf>
    <xf numFmtId="0" fontId="0" fillId="0" borderId="0" xfId="0" applyFill="1" applyAlignment="1">
      <alignment vertical="top" wrapText="1"/>
    </xf>
    <xf numFmtId="0" fontId="0" fillId="7" borderId="0" xfId="0" applyFill="1"/>
    <xf numFmtId="0" fontId="2" fillId="7" borderId="25" xfId="0" applyFont="1" applyFill="1" applyBorder="1" applyAlignment="1">
      <alignment horizontal="center" vertical="center" wrapText="1"/>
    </xf>
    <xf numFmtId="0" fontId="10" fillId="0" borderId="0" xfId="0" applyFont="1" applyFill="1" applyAlignment="1">
      <alignment horizontal="left" vertical="top" wrapText="1"/>
    </xf>
    <xf numFmtId="0" fontId="10" fillId="0" borderId="0" xfId="0" applyFont="1" applyFill="1" applyAlignment="1">
      <alignment horizontal="left" vertical="top" wrapText="1"/>
    </xf>
    <xf numFmtId="0" fontId="24" fillId="2" borderId="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5" fillId="0" borderId="0" xfId="0" applyFont="1" applyFill="1" applyAlignment="1">
      <alignment horizontal="left" vertical="top" wrapText="1"/>
    </xf>
    <xf numFmtId="0" fontId="7" fillId="2" borderId="14" xfId="0" applyFont="1" applyFill="1" applyBorder="1" applyAlignment="1">
      <alignment horizontal="left" vertical="center"/>
    </xf>
    <xf numFmtId="0" fontId="7" fillId="2" borderId="15" xfId="0" applyFont="1" applyFill="1" applyBorder="1" applyAlignment="1">
      <alignment horizontal="left" vertical="center"/>
    </xf>
    <xf numFmtId="0" fontId="7" fillId="2" borderId="13" xfId="0" applyFont="1" applyFill="1" applyBorder="1" applyAlignment="1">
      <alignment horizontal="left" vertical="center"/>
    </xf>
    <xf numFmtId="0" fontId="10" fillId="0" borderId="0" xfId="0" applyFont="1" applyFill="1" applyAlignment="1">
      <alignment horizontal="left" vertical="top" wrapText="1"/>
    </xf>
    <xf numFmtId="0" fontId="0" fillId="2" borderId="9" xfId="0" applyFill="1" applyBorder="1"/>
    <xf numFmtId="0" fontId="13" fillId="2" borderId="2" xfId="0" applyFont="1" applyFill="1" applyBorder="1" applyAlignment="1">
      <alignment horizontal="left" indent="1"/>
    </xf>
    <xf numFmtId="0" fontId="2" fillId="2" borderId="3" xfId="0" applyFont="1" applyFill="1" applyBorder="1"/>
    <xf numFmtId="0" fontId="0" fillId="2" borderId="5" xfId="0" applyFill="1" applyBorder="1"/>
    <xf numFmtId="0" fontId="0" fillId="2" borderId="10" xfId="0" applyFill="1" applyBorder="1"/>
    <xf numFmtId="0" fontId="24" fillId="2" borderId="5" xfId="0" applyFont="1" applyFill="1" applyBorder="1" applyAlignment="1">
      <alignment vertical="center" wrapText="1"/>
    </xf>
    <xf numFmtId="0" fontId="24" fillId="2" borderId="0" xfId="0" applyFont="1" applyFill="1" applyBorder="1" applyAlignment="1">
      <alignment vertical="center" wrapText="1"/>
    </xf>
    <xf numFmtId="0" fontId="24" fillId="2" borderId="6" xfId="0" applyFont="1" applyFill="1" applyBorder="1" applyAlignment="1">
      <alignment vertical="center" wrapText="1"/>
    </xf>
    <xf numFmtId="0" fontId="10" fillId="0" borderId="0" xfId="0" applyFont="1" applyFill="1" applyAlignment="1">
      <alignment vertical="top"/>
    </xf>
    <xf numFmtId="0" fontId="10" fillId="2" borderId="2" xfId="0" applyFont="1" applyFill="1" applyBorder="1" applyAlignment="1">
      <alignment vertical="top" wrapText="1"/>
    </xf>
    <xf numFmtId="0" fontId="10" fillId="2" borderId="3" xfId="0" applyFont="1" applyFill="1" applyBorder="1" applyAlignment="1">
      <alignment vertical="top" wrapText="1"/>
    </xf>
    <xf numFmtId="0" fontId="10" fillId="2" borderId="4" xfId="0" applyFont="1" applyFill="1" applyBorder="1" applyAlignment="1">
      <alignment vertical="top" wrapText="1"/>
    </xf>
    <xf numFmtId="0" fontId="10" fillId="2" borderId="6" xfId="0" applyFont="1" applyFill="1" applyBorder="1" applyAlignment="1">
      <alignment vertical="top" wrapText="1"/>
    </xf>
    <xf numFmtId="0" fontId="0" fillId="2" borderId="14" xfId="0" applyFill="1" applyBorder="1"/>
    <xf numFmtId="0" fontId="0" fillId="0" borderId="0" xfId="0" applyFill="1" applyBorder="1"/>
    <xf numFmtId="0" fontId="10" fillId="0" borderId="0" xfId="0" applyFont="1" applyFill="1" applyBorder="1" applyAlignment="1">
      <alignment vertical="top" wrapText="1"/>
    </xf>
    <xf numFmtId="168" fontId="10" fillId="0" borderId="0" xfId="0" applyNumberFormat="1" applyFont="1" applyFill="1" applyBorder="1" applyAlignment="1">
      <alignment horizontal="right" vertical="top" wrapText="1"/>
    </xf>
    <xf numFmtId="168" fontId="10" fillId="0" borderId="6" xfId="0" applyNumberFormat="1" applyFont="1" applyFill="1" applyBorder="1" applyAlignment="1">
      <alignment horizontal="right" vertical="top" wrapText="1"/>
    </xf>
    <xf numFmtId="168" fontId="10" fillId="0" borderId="46" xfId="0" applyNumberFormat="1" applyFont="1" applyFill="1" applyBorder="1" applyAlignment="1">
      <alignment horizontal="right" vertical="top" wrapText="1"/>
    </xf>
    <xf numFmtId="168" fontId="10" fillId="0" borderId="47" xfId="0" applyNumberFormat="1" applyFont="1" applyFill="1" applyBorder="1" applyAlignment="1">
      <alignment horizontal="right" vertical="top" wrapText="1"/>
    </xf>
    <xf numFmtId="168" fontId="10" fillId="0" borderId="38" xfId="0" applyNumberFormat="1" applyFont="1" applyFill="1" applyBorder="1" applyAlignment="1">
      <alignment horizontal="right" vertical="top" wrapText="1"/>
    </xf>
    <xf numFmtId="168" fontId="10" fillId="0" borderId="43" xfId="0" applyNumberFormat="1" applyFont="1" applyFill="1" applyBorder="1" applyAlignment="1">
      <alignment horizontal="right" vertical="top" wrapText="1"/>
    </xf>
    <xf numFmtId="168" fontId="10" fillId="0" borderId="49" xfId="0" applyNumberFormat="1" applyFont="1" applyFill="1" applyBorder="1" applyAlignment="1">
      <alignment horizontal="right" vertical="top" wrapText="1"/>
    </xf>
    <xf numFmtId="168" fontId="10" fillId="0" borderId="40" xfId="0" applyNumberFormat="1" applyFont="1" applyFill="1" applyBorder="1" applyAlignment="1">
      <alignment horizontal="right" vertical="top" wrapText="1"/>
    </xf>
    <xf numFmtId="168" fontId="10" fillId="0" borderId="41" xfId="0" applyNumberFormat="1" applyFont="1" applyFill="1" applyBorder="1" applyAlignment="1">
      <alignment horizontal="right" vertical="top" wrapText="1"/>
    </xf>
    <xf numFmtId="0" fontId="10" fillId="0" borderId="0" xfId="0" applyFont="1" applyFill="1" applyBorder="1" applyAlignment="1">
      <alignment horizontal="left" vertical="top" wrapText="1"/>
    </xf>
    <xf numFmtId="0" fontId="10" fillId="0" borderId="46" xfId="0" applyFont="1" applyFill="1" applyBorder="1" applyAlignment="1">
      <alignment horizontal="left" vertical="top" wrapText="1"/>
    </xf>
    <xf numFmtId="0" fontId="10" fillId="0" borderId="38" xfId="0" applyFont="1" applyFill="1" applyBorder="1" applyAlignment="1">
      <alignment horizontal="left" vertical="top" wrapText="1"/>
    </xf>
    <xf numFmtId="0" fontId="10" fillId="0" borderId="46" xfId="0" applyFont="1" applyFill="1" applyBorder="1" applyAlignment="1">
      <alignment horizontal="left" vertical="top"/>
    </xf>
    <xf numFmtId="0" fontId="10" fillId="0" borderId="40" xfId="0" applyFont="1" applyFill="1" applyBorder="1" applyAlignment="1">
      <alignment horizontal="left" vertical="top"/>
    </xf>
    <xf numFmtId="0" fontId="3" fillId="2" borderId="2" xfId="0" applyFont="1" applyFill="1" applyBorder="1" applyAlignment="1">
      <alignment horizontal="left" indent="1"/>
    </xf>
    <xf numFmtId="0" fontId="10" fillId="2" borderId="3" xfId="0" applyFont="1" applyFill="1" applyBorder="1"/>
    <xf numFmtId="0" fontId="18" fillId="2" borderId="3" xfId="0" applyFont="1" applyFill="1" applyBorder="1"/>
    <xf numFmtId="0" fontId="3" fillId="2" borderId="5" xfId="0" applyFont="1" applyFill="1" applyBorder="1" applyAlignment="1">
      <alignment horizontal="left" indent="1"/>
    </xf>
    <xf numFmtId="0" fontId="10" fillId="2" borderId="0" xfId="0" applyFont="1" applyFill="1" applyBorder="1"/>
    <xf numFmtId="0" fontId="10" fillId="2" borderId="6" xfId="0" applyFont="1" applyFill="1" applyBorder="1"/>
    <xf numFmtId="0" fontId="18" fillId="2" borderId="0" xfId="0" applyFont="1" applyFill="1" applyBorder="1"/>
    <xf numFmtId="0" fontId="3" fillId="2" borderId="10" xfId="0" applyFont="1" applyFill="1" applyBorder="1" applyAlignment="1">
      <alignment horizontal="left" indent="1"/>
    </xf>
    <xf numFmtId="0" fontId="10" fillId="2" borderId="12" xfId="0" applyFont="1" applyFill="1" applyBorder="1"/>
    <xf numFmtId="0" fontId="10" fillId="2" borderId="4" xfId="0" applyFont="1" applyFill="1" applyBorder="1"/>
    <xf numFmtId="0" fontId="23" fillId="2" borderId="5" xfId="0" applyFont="1" applyFill="1" applyBorder="1" applyAlignment="1">
      <alignment vertical="center"/>
    </xf>
    <xf numFmtId="0" fontId="23" fillId="2" borderId="0" xfId="0" applyFont="1" applyFill="1" applyBorder="1" applyAlignment="1">
      <alignment vertical="center"/>
    </xf>
    <xf numFmtId="0" fontId="24" fillId="2" borderId="10" xfId="0" applyFont="1" applyFill="1" applyBorder="1" applyAlignment="1">
      <alignment vertical="center" wrapText="1"/>
    </xf>
    <xf numFmtId="0" fontId="24" fillId="2" borderId="11" xfId="0" applyFont="1" applyFill="1" applyBorder="1" applyAlignment="1">
      <alignment vertical="center" wrapText="1"/>
    </xf>
    <xf numFmtId="0" fontId="24" fillId="2" borderId="12" xfId="0" applyFont="1" applyFill="1" applyBorder="1" applyAlignment="1">
      <alignment vertical="center" wrapText="1"/>
    </xf>
    <xf numFmtId="0" fontId="25" fillId="0" borderId="0" xfId="0" applyFont="1" applyFill="1" applyAlignment="1">
      <alignment vertical="top" wrapText="1"/>
    </xf>
    <xf numFmtId="0" fontId="7" fillId="2" borderId="35" xfId="0" applyFont="1" applyFill="1" applyBorder="1" applyAlignment="1">
      <alignment horizontal="right" vertical="top" wrapText="1"/>
    </xf>
    <xf numFmtId="0" fontId="28" fillId="2" borderId="36" xfId="0" applyFont="1" applyFill="1" applyBorder="1" applyAlignment="1">
      <alignment horizontal="right"/>
    </xf>
    <xf numFmtId="0" fontId="3" fillId="2" borderId="0" xfId="0" applyFont="1" applyFill="1" applyAlignment="1">
      <alignment wrapText="1"/>
    </xf>
    <xf numFmtId="0" fontId="7" fillId="2" borderId="36" xfId="0" applyFont="1" applyFill="1" applyBorder="1" applyAlignment="1">
      <alignment horizontal="right" vertical="top" wrapText="1"/>
    </xf>
    <xf numFmtId="0" fontId="7" fillId="2" borderId="45" xfId="0" applyFont="1" applyFill="1" applyBorder="1" applyAlignment="1">
      <alignment horizontal="right" vertical="top" wrapText="1"/>
    </xf>
    <xf numFmtId="0" fontId="43" fillId="0" borderId="59" xfId="0" applyFont="1" applyFill="1" applyBorder="1" applyAlignment="1">
      <alignment horizontal="center" vertical="center" wrapText="1"/>
    </xf>
    <xf numFmtId="0" fontId="43" fillId="0" borderId="60" xfId="0" applyFont="1" applyFill="1" applyBorder="1" applyAlignment="1">
      <alignment horizontal="center" vertical="center" wrapText="1"/>
    </xf>
    <xf numFmtId="0" fontId="44" fillId="0" borderId="61" xfId="0" applyFont="1" applyFill="1" applyBorder="1" applyAlignment="1">
      <alignment horizontal="center" vertical="center" wrapText="1"/>
    </xf>
    <xf numFmtId="3" fontId="44" fillId="0" borderId="62" xfId="0" applyNumberFormat="1" applyFont="1" applyFill="1" applyBorder="1" applyAlignment="1">
      <alignment horizontal="center" vertical="center" wrapText="1"/>
    </xf>
    <xf numFmtId="169" fontId="44" fillId="0" borderId="62" xfId="0" applyNumberFormat="1" applyFont="1" applyFill="1" applyBorder="1" applyAlignment="1">
      <alignment horizontal="center" vertical="center" wrapText="1"/>
    </xf>
    <xf numFmtId="169" fontId="44" fillId="0" borderId="63" xfId="0" applyNumberFormat="1" applyFont="1" applyFill="1" applyBorder="1" applyAlignment="1">
      <alignment horizontal="center" vertical="center" wrapText="1"/>
    </xf>
    <xf numFmtId="0" fontId="44" fillId="0" borderId="64" xfId="0" applyFont="1" applyFill="1" applyBorder="1" applyAlignment="1">
      <alignment horizontal="center" vertical="center" wrapText="1"/>
    </xf>
    <xf numFmtId="3" fontId="44" fillId="0" borderId="65" xfId="0" applyNumberFormat="1" applyFont="1" applyFill="1" applyBorder="1" applyAlignment="1">
      <alignment horizontal="center" vertical="center" wrapText="1"/>
    </xf>
    <xf numFmtId="169" fontId="44" fillId="0" borderId="65" xfId="0" applyNumberFormat="1" applyFont="1" applyFill="1" applyBorder="1" applyAlignment="1">
      <alignment horizontal="center" vertical="center" wrapText="1"/>
    </xf>
    <xf numFmtId="0" fontId="44" fillId="0" borderId="66" xfId="0" applyFont="1" applyFill="1" applyBorder="1" applyAlignment="1">
      <alignment horizontal="center" vertical="center" wrapText="1"/>
    </xf>
    <xf numFmtId="3" fontId="44" fillId="0" borderId="67" xfId="0" applyNumberFormat="1" applyFont="1" applyFill="1" applyBorder="1" applyAlignment="1">
      <alignment horizontal="center" vertical="center" wrapText="1"/>
    </xf>
    <xf numFmtId="169" fontId="44" fillId="0" borderId="68" xfId="0" applyNumberFormat="1" applyFont="1" applyFill="1" applyBorder="1" applyAlignment="1">
      <alignment horizontal="center" vertical="center" wrapText="1"/>
    </xf>
    <xf numFmtId="0" fontId="0" fillId="2" borderId="3" xfId="0" applyFont="1" applyFill="1" applyBorder="1"/>
    <xf numFmtId="0" fontId="2" fillId="2" borderId="11" xfId="0" applyFont="1" applyFill="1" applyBorder="1"/>
    <xf numFmtId="0" fontId="10" fillId="2" borderId="0" xfId="0" applyFont="1" applyFill="1" applyBorder="1" applyAlignment="1">
      <alignment horizontal="center"/>
    </xf>
    <xf numFmtId="0" fontId="0" fillId="0" borderId="3" xfId="0" applyFill="1" applyBorder="1"/>
    <xf numFmtId="0" fontId="22" fillId="2" borderId="10" xfId="0" applyFont="1" applyFill="1" applyBorder="1" applyAlignment="1">
      <alignment vertical="center" wrapText="1"/>
    </xf>
    <xf numFmtId="0" fontId="22" fillId="2" borderId="11" xfId="0" applyFont="1" applyFill="1" applyBorder="1" applyAlignment="1">
      <alignment vertical="center" wrapText="1"/>
    </xf>
    <xf numFmtId="0" fontId="22" fillId="2" borderId="12" xfId="0" applyFont="1" applyFill="1" applyBorder="1" applyAlignment="1">
      <alignment vertical="center" wrapText="1"/>
    </xf>
    <xf numFmtId="0" fontId="0" fillId="8" borderId="26" xfId="0" applyFill="1" applyBorder="1" applyAlignment="1">
      <alignment horizontal="right"/>
    </xf>
    <xf numFmtId="0" fontId="0" fillId="0" borderId="0" xfId="0" applyAlignment="1">
      <alignment horizontal="right"/>
    </xf>
    <xf numFmtId="0" fontId="0" fillId="2" borderId="0" xfId="0" applyFill="1"/>
    <xf numFmtId="0" fontId="13" fillId="2" borderId="11" xfId="0" applyFont="1" applyFill="1" applyBorder="1" applyAlignment="1">
      <alignment horizontal="left" indent="1"/>
    </xf>
    <xf numFmtId="0" fontId="0" fillId="0" borderId="0" xfId="0" applyAlignment="1"/>
    <xf numFmtId="0" fontId="10" fillId="0" borderId="0" xfId="0" applyFont="1" applyFill="1" applyAlignment="1">
      <alignment horizontal="left" vertical="top" wrapText="1"/>
    </xf>
    <xf numFmtId="0" fontId="10" fillId="0" borderId="0" xfId="0" applyFont="1" applyFill="1"/>
    <xf numFmtId="0" fontId="0" fillId="0" borderId="0" xfId="0" applyAlignment="1">
      <alignment horizontal="center"/>
    </xf>
    <xf numFmtId="0" fontId="10" fillId="0" borderId="0" xfId="0" applyFont="1" applyAlignment="1">
      <alignment vertical="top" wrapText="1"/>
    </xf>
    <xf numFmtId="6" fontId="14" fillId="0" borderId="0" xfId="0" applyNumberFormat="1" applyFont="1" applyAlignment="1">
      <alignment horizontal="right"/>
    </xf>
    <xf numFmtId="0" fontId="0" fillId="2" borderId="11" xfId="0" applyFont="1" applyFill="1" applyBorder="1"/>
    <xf numFmtId="0" fontId="8" fillId="0" borderId="0" xfId="1"/>
    <xf numFmtId="0" fontId="21" fillId="0" borderId="0" xfId="0" applyFont="1" applyFill="1" applyAlignment="1">
      <alignment horizontal="left" vertical="top" indent="1"/>
    </xf>
    <xf numFmtId="0" fontId="10" fillId="2" borderId="5" xfId="0" applyFont="1" applyFill="1" applyBorder="1"/>
    <xf numFmtId="0" fontId="43" fillId="7" borderId="1" xfId="0" applyFont="1" applyFill="1" applyBorder="1" applyAlignment="1">
      <alignment vertical="center" wrapText="1"/>
    </xf>
    <xf numFmtId="170" fontId="43" fillId="7" borderId="1" xfId="62" applyNumberFormat="1" applyFont="1" applyFill="1" applyBorder="1" applyAlignment="1">
      <alignment vertical="center" wrapText="1"/>
    </xf>
    <xf numFmtId="0" fontId="3" fillId="2" borderId="5" xfId="0" applyFont="1" applyFill="1" applyBorder="1"/>
    <xf numFmtId="0" fontId="3" fillId="2" borderId="0" xfId="0" applyFont="1" applyFill="1" applyBorder="1"/>
    <xf numFmtId="0" fontId="3" fillId="2" borderId="10" xfId="0" applyFont="1" applyFill="1" applyBorder="1"/>
    <xf numFmtId="0" fontId="3" fillId="2" borderId="11" xfId="0" applyFont="1" applyFill="1" applyBorder="1"/>
    <xf numFmtId="0" fontId="10" fillId="2" borderId="6" xfId="0" applyFont="1" applyFill="1" applyBorder="1" applyAlignment="1"/>
    <xf numFmtId="0" fontId="10" fillId="0" borderId="0" xfId="0" applyFont="1" applyFill="1" applyBorder="1"/>
    <xf numFmtId="0" fontId="64" fillId="62"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left" vertical="center" wrapText="1"/>
    </xf>
    <xf numFmtId="0" fontId="0" fillId="7" borderId="1" xfId="0" applyFill="1" applyBorder="1" applyAlignment="1" applyProtection="1">
      <alignment horizontal="center" vertical="center" wrapText="1"/>
    </xf>
    <xf numFmtId="0" fontId="65" fillId="0" borderId="1" xfId="0" applyFont="1" applyBorder="1" applyAlignment="1" applyProtection="1">
      <alignment vertical="center" wrapText="1"/>
    </xf>
    <xf numFmtId="0" fontId="0" fillId="7" borderId="1" xfId="0" applyFont="1" applyFill="1" applyBorder="1" applyAlignment="1" applyProtection="1">
      <alignment horizontal="left" vertical="center" wrapText="1"/>
    </xf>
    <xf numFmtId="0" fontId="0" fillId="7" borderId="1" xfId="0" applyFont="1" applyFill="1" applyBorder="1" applyAlignment="1" applyProtection="1">
      <alignment horizontal="center" vertical="center" wrapText="1"/>
    </xf>
    <xf numFmtId="0" fontId="0" fillId="7" borderId="1" xfId="0" applyFont="1" applyFill="1" applyBorder="1" applyAlignment="1" applyProtection="1">
      <alignment horizontal="left" vertical="center"/>
    </xf>
    <xf numFmtId="3" fontId="0" fillId="7" borderId="1" xfId="0" applyNumberFormat="1" applyFont="1" applyFill="1" applyBorder="1" applyAlignment="1" applyProtection="1">
      <alignment horizontal="center" vertical="center" wrapText="1"/>
    </xf>
    <xf numFmtId="0" fontId="0" fillId="7" borderId="1" xfId="0" quotePrefix="1" applyFont="1" applyFill="1" applyBorder="1" applyAlignment="1" applyProtection="1">
      <alignment horizontal="center" vertical="center" wrapText="1"/>
    </xf>
    <xf numFmtId="0" fontId="68" fillId="7" borderId="1" xfId="0" applyFont="1" applyFill="1" applyBorder="1" applyAlignment="1" applyProtection="1">
      <alignment horizontal="left" vertical="center" wrapText="1"/>
    </xf>
    <xf numFmtId="0" fontId="0" fillId="0" borderId="1" xfId="0" applyFill="1" applyBorder="1" applyAlignment="1" applyProtection="1">
      <alignment horizontal="center" vertical="center"/>
      <protection hidden="1"/>
    </xf>
    <xf numFmtId="0" fontId="70" fillId="62" borderId="1" xfId="0" applyFont="1" applyFill="1" applyBorder="1" applyAlignment="1" applyProtection="1">
      <alignment horizontal="left" vertical="center" wrapText="1"/>
      <protection hidden="1"/>
    </xf>
    <xf numFmtId="0" fontId="2" fillId="62" borderId="1" xfId="0" applyFont="1" applyFill="1" applyBorder="1" applyAlignment="1" applyProtection="1">
      <alignment horizontal="center" vertical="center"/>
      <protection hidden="1"/>
    </xf>
    <xf numFmtId="0" fontId="71" fillId="0" borderId="1" xfId="0" applyFont="1" applyBorder="1" applyProtection="1">
      <protection hidden="1"/>
    </xf>
    <xf numFmtId="0" fontId="0" fillId="7" borderId="1" xfId="0" applyFill="1" applyBorder="1" applyAlignment="1" applyProtection="1">
      <alignment horizontal="center"/>
      <protection hidden="1"/>
    </xf>
    <xf numFmtId="0" fontId="70" fillId="62" borderId="1" xfId="0" applyFont="1" applyFill="1" applyBorder="1" applyAlignment="1" applyProtection="1">
      <alignment horizontal="center" vertical="center" wrapText="1"/>
      <protection hidden="1"/>
    </xf>
    <xf numFmtId="0" fontId="71" fillId="7" borderId="1" xfId="0" applyFont="1" applyFill="1" applyBorder="1" applyProtection="1">
      <protection hidden="1"/>
    </xf>
    <xf numFmtId="0" fontId="71" fillId="7" borderId="1" xfId="0" applyFont="1" applyFill="1" applyBorder="1" applyAlignment="1" applyProtection="1">
      <alignment horizontal="center"/>
      <protection hidden="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0" xfId="0" applyFont="1" applyFill="1" applyBorder="1" applyAlignment="1">
      <alignment horizontal="center" vertical="center" wrapText="1"/>
    </xf>
    <xf numFmtId="0" fontId="10" fillId="2" borderId="10"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12" xfId="0" applyFont="1" applyFill="1" applyBorder="1" applyAlignment="1">
      <alignment horizontal="left" vertical="top" wrapText="1"/>
    </xf>
    <xf numFmtId="0" fontId="3" fillId="2" borderId="5" xfId="0" applyFont="1" applyFill="1" applyBorder="1" applyAlignment="1">
      <alignment horizontal="center" vertical="center" wrapText="1"/>
    </xf>
    <xf numFmtId="0" fontId="11" fillId="0" borderId="0" xfId="0" applyFont="1" applyFill="1" applyAlignment="1">
      <alignmen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12" xfId="0" applyFont="1" applyFill="1" applyBorder="1" applyAlignment="1">
      <alignment horizontal="left" vertical="top" wrapText="1"/>
    </xf>
    <xf numFmtId="0" fontId="73" fillId="0" borderId="0" xfId="0" applyFont="1" applyFill="1"/>
    <xf numFmtId="0" fontId="16" fillId="0" borderId="0" xfId="0" applyFont="1" applyAlignment="1">
      <alignment horizontal="right"/>
    </xf>
    <xf numFmtId="0" fontId="0" fillId="0" borderId="0" xfId="0" applyFill="1" applyAlignment="1">
      <alignment horizontal="left" vertical="top" wrapText="1"/>
    </xf>
    <xf numFmtId="0" fontId="2" fillId="0" borderId="11" xfId="0" applyFont="1" applyBorder="1"/>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0" xfId="0" applyFont="1" applyAlignment="1">
      <alignment horizontal="left" vertical="top"/>
    </xf>
    <xf numFmtId="0" fontId="0" fillId="0" borderId="0" xfId="0" applyAlignment="1">
      <alignment vertical="top"/>
    </xf>
    <xf numFmtId="3" fontId="0" fillId="0" borderId="0" xfId="0" applyNumberFormat="1"/>
    <xf numFmtId="0" fontId="0" fillId="0" borderId="5" xfId="0" applyBorder="1"/>
    <xf numFmtId="0" fontId="0" fillId="0" borderId="0" xfId="0" applyAlignment="1">
      <alignment horizontal="left" vertical="top"/>
    </xf>
    <xf numFmtId="0" fontId="0" fillId="0" borderId="10" xfId="0" applyBorder="1"/>
    <xf numFmtId="0" fontId="2" fillId="0" borderId="0" xfId="0" applyFont="1" applyAlignment="1">
      <alignment horizontal="center" vertical="center" wrapText="1"/>
    </xf>
    <xf numFmtId="168" fontId="0" fillId="0" borderId="0" xfId="2" applyNumberFormat="1" applyFont="1"/>
    <xf numFmtId="166" fontId="0" fillId="0" borderId="0" xfId="0" applyNumberFormat="1"/>
    <xf numFmtId="0" fontId="8" fillId="0" borderId="5" xfId="1" applyFill="1" applyBorder="1"/>
    <xf numFmtId="0" fontId="10" fillId="2" borderId="6" xfId="0" applyFont="1" applyFill="1" applyBorder="1" applyAlignment="1">
      <alignment horizontal="center"/>
    </xf>
    <xf numFmtId="0" fontId="9" fillId="0" borderId="0" xfId="0" applyFont="1" applyFill="1" applyAlignment="1">
      <alignment vertical="top" wrapText="1"/>
    </xf>
    <xf numFmtId="0" fontId="9" fillId="2" borderId="10" xfId="0" applyFont="1" applyFill="1" applyBorder="1" applyAlignment="1">
      <alignment vertical="top" wrapText="1"/>
    </xf>
    <xf numFmtId="0" fontId="9" fillId="2" borderId="11" xfId="0" applyFont="1" applyFill="1" applyBorder="1" applyAlignment="1">
      <alignment vertical="top" wrapText="1"/>
    </xf>
    <xf numFmtId="0" fontId="9" fillId="2" borderId="12" xfId="0" applyFont="1" applyFill="1" applyBorder="1" applyAlignment="1">
      <alignment vertical="top" wrapText="1"/>
    </xf>
    <xf numFmtId="0" fontId="75" fillId="63" borderId="88" xfId="0" applyFont="1" applyFill="1" applyBorder="1" applyAlignment="1">
      <alignment vertical="center"/>
    </xf>
    <xf numFmtId="0" fontId="76" fillId="63" borderId="89" xfId="0" applyFont="1" applyFill="1" applyBorder="1"/>
    <xf numFmtId="0" fontId="75" fillId="63" borderId="89" xfId="0" applyFont="1" applyFill="1" applyBorder="1" applyAlignment="1">
      <alignment horizontal="centerContinuous" vertical="center"/>
    </xf>
    <xf numFmtId="0" fontId="75" fillId="63" borderId="88" xfId="0" applyFont="1" applyFill="1" applyBorder="1" applyAlignment="1">
      <alignment horizontal="centerContinuous" vertical="center"/>
    </xf>
    <xf numFmtId="0" fontId="76" fillId="63" borderId="89" xfId="0" applyFont="1" applyFill="1" applyBorder="1" applyAlignment="1">
      <alignment horizontal="centerContinuous"/>
    </xf>
    <xf numFmtId="0" fontId="75" fillId="63" borderId="88" xfId="0" applyFont="1" applyFill="1" applyBorder="1" applyAlignment="1">
      <alignment horizontal="left"/>
    </xf>
    <xf numFmtId="0" fontId="15" fillId="63" borderId="89" xfId="0" applyFont="1" applyFill="1" applyBorder="1" applyAlignment="1">
      <alignment horizontal="left"/>
    </xf>
    <xf numFmtId="0" fontId="15" fillId="63" borderId="90" xfId="0" applyFont="1" applyFill="1" applyBorder="1" applyAlignment="1">
      <alignment horizontal="left"/>
    </xf>
    <xf numFmtId="0" fontId="15" fillId="0" borderId="0" xfId="0" applyFont="1" applyFill="1"/>
    <xf numFmtId="0" fontId="75" fillId="63" borderId="91" xfId="0" applyFont="1" applyFill="1" applyBorder="1" applyAlignment="1">
      <alignment vertical="center"/>
    </xf>
    <xf numFmtId="0" fontId="76" fillId="63" borderId="92" xfId="0" applyFont="1" applyFill="1" applyBorder="1"/>
    <xf numFmtId="0" fontId="75" fillId="63" borderId="92" xfId="0" applyFont="1" applyFill="1" applyBorder="1" applyAlignment="1">
      <alignment horizontal="centerContinuous" vertical="center"/>
    </xf>
    <xf numFmtId="0" fontId="75" fillId="63" borderId="91" xfId="0" applyFont="1" applyFill="1" applyBorder="1" applyAlignment="1">
      <alignment horizontal="centerContinuous" vertical="center"/>
    </xf>
    <xf numFmtId="0" fontId="76" fillId="63" borderId="92" xfId="0" applyFont="1" applyFill="1" applyBorder="1" applyAlignment="1">
      <alignment horizontal="centerContinuous"/>
    </xf>
    <xf numFmtId="0" fontId="75" fillId="63" borderId="91" xfId="0" applyFont="1" applyFill="1" applyBorder="1" applyAlignment="1">
      <alignment horizontal="left"/>
    </xf>
    <xf numFmtId="0" fontId="15" fillId="63" borderId="92" xfId="0" applyFont="1" applyFill="1" applyBorder="1" applyAlignment="1">
      <alignment horizontal="centerContinuous"/>
    </xf>
    <xf numFmtId="0" fontId="15" fillId="63" borderId="93" xfId="0" applyFont="1" applyFill="1" applyBorder="1" applyAlignment="1">
      <alignment horizontal="centerContinuous"/>
    </xf>
    <xf numFmtId="0" fontId="15" fillId="64" borderId="88" xfId="0" applyFont="1" applyFill="1" applyBorder="1"/>
    <xf numFmtId="0" fontId="77" fillId="64" borderId="89" xfId="0" applyFont="1" applyFill="1" applyBorder="1" applyAlignment="1">
      <alignment horizontal="centerContinuous" vertical="top"/>
    </xf>
    <xf numFmtId="0" fontId="77" fillId="64" borderId="90" xfId="0" applyFont="1" applyFill="1" applyBorder="1" applyAlignment="1">
      <alignment horizontal="centerContinuous" vertical="top"/>
    </xf>
    <xf numFmtId="0" fontId="77" fillId="64" borderId="88" xfId="0" applyFont="1" applyFill="1" applyBorder="1" applyAlignment="1">
      <alignment horizontal="center" vertical="center"/>
    </xf>
    <xf numFmtId="0" fontId="77" fillId="64" borderId="89" xfId="0" applyFont="1" applyFill="1" applyBorder="1" applyAlignment="1">
      <alignment horizontal="center" vertical="center"/>
    </xf>
    <xf numFmtId="0" fontId="77" fillId="64" borderId="90" xfId="0" applyFont="1" applyFill="1" applyBorder="1" applyAlignment="1">
      <alignment horizontal="center" vertical="top"/>
    </xf>
    <xf numFmtId="0" fontId="77" fillId="64" borderId="89" xfId="0" applyFont="1" applyFill="1" applyBorder="1" applyAlignment="1">
      <alignment horizontal="left" vertical="center"/>
    </xf>
    <xf numFmtId="0" fontId="77" fillId="64" borderId="90" xfId="0" applyFont="1" applyFill="1" applyBorder="1" applyAlignment="1">
      <alignment horizontal="center" vertical="center"/>
    </xf>
    <xf numFmtId="0" fontId="15" fillId="64" borderId="94" xfId="0" applyFont="1" applyFill="1" applyBorder="1"/>
    <xf numFmtId="0" fontId="77" fillId="64" borderId="0" xfId="0" applyFont="1" applyFill="1" applyBorder="1" applyAlignment="1">
      <alignment horizontal="centerContinuous" vertical="top"/>
    </xf>
    <xf numFmtId="0" fontId="77" fillId="64" borderId="95" xfId="0" applyFont="1" applyFill="1" applyBorder="1" applyAlignment="1">
      <alignment horizontal="centerContinuous" vertical="top"/>
    </xf>
    <xf numFmtId="0" fontId="15" fillId="64" borderId="94" xfId="0" applyFont="1" applyFill="1" applyBorder="1" applyAlignment="1">
      <alignment horizontal="center" vertical="center"/>
    </xf>
    <xf numFmtId="0" fontId="15" fillId="64" borderId="0" xfId="0" applyFont="1" applyFill="1" applyBorder="1" applyAlignment="1">
      <alignment horizontal="center" vertical="center"/>
    </xf>
    <xf numFmtId="0" fontId="15" fillId="64" borderId="95" xfId="0" applyFont="1" applyFill="1" applyBorder="1" applyAlignment="1">
      <alignment horizontal="center" vertical="top"/>
    </xf>
    <xf numFmtId="0" fontId="15" fillId="64" borderId="95" xfId="0" applyFont="1" applyFill="1" applyBorder="1" applyAlignment="1">
      <alignment horizontal="center" vertical="center"/>
    </xf>
    <xf numFmtId="0" fontId="15" fillId="64" borderId="91" xfId="0" applyFont="1" applyFill="1" applyBorder="1"/>
    <xf numFmtId="0" fontId="77" fillId="64" borderId="92" xfId="0" applyFont="1" applyFill="1" applyBorder="1" applyAlignment="1">
      <alignment horizontal="center"/>
    </xf>
    <xf numFmtId="0" fontId="77" fillId="64" borderId="93" xfId="0" applyFont="1" applyFill="1" applyBorder="1" applyAlignment="1">
      <alignment horizontal="center" vertical="center"/>
    </xf>
    <xf numFmtId="0" fontId="15" fillId="64" borderId="91" xfId="0" applyFont="1" applyFill="1" applyBorder="1" applyAlignment="1">
      <alignment horizontal="center" vertical="center"/>
    </xf>
    <xf numFmtId="0" fontId="15" fillId="64" borderId="92" xfId="0" applyFont="1" applyFill="1" applyBorder="1" applyAlignment="1">
      <alignment horizontal="center" vertical="center"/>
    </xf>
    <xf numFmtId="0" fontId="15" fillId="64" borderId="92" xfId="0" applyFont="1" applyFill="1" applyBorder="1" applyAlignment="1">
      <alignment horizontal="center"/>
    </xf>
    <xf numFmtId="0" fontId="15" fillId="64" borderId="93" xfId="0" applyFont="1" applyFill="1" applyBorder="1" applyAlignment="1">
      <alignment horizontal="center" vertical="center"/>
    </xf>
    <xf numFmtId="0" fontId="15" fillId="0" borderId="88" xfId="0" applyFont="1" applyFill="1" applyBorder="1"/>
    <xf numFmtId="0" fontId="15" fillId="0" borderId="0" xfId="0" applyFont="1" applyFill="1" applyBorder="1" applyAlignment="1">
      <alignment horizontal="center"/>
    </xf>
    <xf numFmtId="0" fontId="15" fillId="0" borderId="95" xfId="0" applyFont="1" applyFill="1" applyBorder="1" applyAlignment="1">
      <alignment horizontal="center"/>
    </xf>
    <xf numFmtId="0" fontId="15" fillId="0" borderId="94" xfId="0" applyFont="1" applyFill="1" applyBorder="1" applyAlignment="1">
      <alignment horizontal="right" vertical="top" wrapText="1"/>
    </xf>
    <xf numFmtId="0" fontId="15" fillId="0" borderId="0" xfId="0" applyFont="1" applyFill="1" applyBorder="1"/>
    <xf numFmtId="0" fontId="15" fillId="0" borderId="0" xfId="0" applyFont="1" applyFill="1" applyBorder="1" applyAlignment="1">
      <alignment horizontal="right" vertical="top" wrapText="1"/>
    </xf>
    <xf numFmtId="0" fontId="15" fillId="0" borderId="0" xfId="0" applyFont="1" applyFill="1" applyBorder="1" applyAlignment="1">
      <alignment vertical="center"/>
    </xf>
    <xf numFmtId="0" fontId="15" fillId="0" borderId="88" xfId="0" applyFont="1" applyFill="1" applyBorder="1" applyAlignment="1">
      <alignment horizontal="center"/>
    </xf>
    <xf numFmtId="2" fontId="15" fillId="0" borderId="89" xfId="0" applyNumberFormat="1" applyFont="1" applyFill="1" applyBorder="1" applyAlignment="1">
      <alignment horizontal="right"/>
    </xf>
    <xf numFmtId="173" fontId="15" fillId="0" borderId="89" xfId="0" applyNumberFormat="1" applyFont="1" applyFill="1" applyBorder="1" applyAlignment="1">
      <alignment horizontal="center"/>
    </xf>
    <xf numFmtId="0" fontId="15" fillId="0" borderId="89" xfId="0" applyFont="1" applyFill="1" applyBorder="1" applyAlignment="1">
      <alignment vertical="center"/>
    </xf>
    <xf numFmtId="0" fontId="15" fillId="0" borderId="9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15" fillId="0" borderId="95" xfId="0" applyFont="1" applyFill="1" applyBorder="1" applyAlignment="1">
      <alignment horizontal="center" vertical="center"/>
    </xf>
    <xf numFmtId="0" fontId="15" fillId="0" borderId="95" xfId="0" applyFont="1" applyFill="1" applyBorder="1" applyAlignment="1">
      <alignment horizontal="right" vertical="top" wrapText="1"/>
    </xf>
    <xf numFmtId="0" fontId="15" fillId="0" borderId="94" xfId="0" applyFont="1" applyFill="1" applyBorder="1"/>
    <xf numFmtId="166" fontId="15" fillId="0" borderId="94" xfId="0" applyNumberFormat="1" applyFont="1" applyFill="1" applyBorder="1" applyAlignment="1">
      <alignment horizontal="center" vertical="top" wrapText="1"/>
    </xf>
    <xf numFmtId="166" fontId="15" fillId="0" borderId="0" xfId="0" applyNumberFormat="1" applyFont="1" applyFill="1" applyBorder="1" applyAlignment="1">
      <alignment horizontal="center" vertical="top" wrapText="1"/>
    </xf>
    <xf numFmtId="166" fontId="15" fillId="0" borderId="95" xfId="0" applyNumberFormat="1" applyFont="1" applyFill="1" applyBorder="1" applyAlignment="1">
      <alignment horizontal="center" vertical="top" wrapText="1"/>
    </xf>
    <xf numFmtId="0" fontId="79" fillId="0" borderId="0" xfId="0" applyFont="1" applyFill="1" applyBorder="1" applyAlignment="1">
      <alignment horizontal="center" vertical="top" wrapText="1"/>
    </xf>
    <xf numFmtId="0" fontId="15" fillId="0" borderId="0" xfId="0" applyFont="1" applyFill="1" applyBorder="1" applyAlignment="1">
      <alignment horizontal="center" vertical="top" wrapText="1"/>
    </xf>
    <xf numFmtId="0" fontId="15" fillId="0" borderId="91" xfId="0" applyFont="1" applyFill="1" applyBorder="1"/>
    <xf numFmtId="0" fontId="79" fillId="0" borderId="92" xfId="0" applyFont="1" applyFill="1" applyBorder="1" applyAlignment="1">
      <alignment horizontal="center" vertical="top" wrapText="1"/>
    </xf>
    <xf numFmtId="0" fontId="15" fillId="0" borderId="93" xfId="0" applyFont="1" applyFill="1" applyBorder="1"/>
    <xf numFmtId="166" fontId="15" fillId="0" borderId="91" xfId="0" applyNumberFormat="1" applyFont="1" applyFill="1" applyBorder="1" applyAlignment="1">
      <alignment horizontal="center" vertical="top" wrapText="1"/>
    </xf>
    <xf numFmtId="166" fontId="15" fillId="0" borderId="92" xfId="0" applyNumberFormat="1" applyFont="1" applyFill="1" applyBorder="1" applyAlignment="1">
      <alignment horizontal="center" vertical="top" wrapText="1"/>
    </xf>
    <xf numFmtId="0" fontId="15" fillId="0" borderId="92" xfId="0" applyFont="1" applyFill="1" applyBorder="1"/>
    <xf numFmtId="0" fontId="15" fillId="0" borderId="92" xfId="0" applyFont="1" applyFill="1" applyBorder="1" applyAlignment="1">
      <alignment horizontal="center" vertical="top" wrapText="1"/>
    </xf>
    <xf numFmtId="0" fontId="15" fillId="0" borderId="91" xfId="0" applyFont="1" applyFill="1" applyBorder="1" applyAlignment="1">
      <alignment horizontal="right" vertical="top" wrapText="1"/>
    </xf>
    <xf numFmtId="0" fontId="15" fillId="0" borderId="93" xfId="0" applyFont="1" applyFill="1" applyBorder="1" applyAlignment="1">
      <alignment horizontal="right" vertical="top" wrapText="1"/>
    </xf>
    <xf numFmtId="0" fontId="10" fillId="0" borderId="0" xfId="0" applyFont="1" applyFill="1" applyAlignment="1">
      <alignment horizontal="left" vertical="top" wrapText="1"/>
    </xf>
    <xf numFmtId="173" fontId="82" fillId="0" borderId="0" xfId="112" applyNumberFormat="1" applyFont="1" applyFill="1" applyAlignment="1">
      <alignment horizontal="right"/>
    </xf>
    <xf numFmtId="173" fontId="82" fillId="0" borderId="0" xfId="112" applyNumberFormat="1" applyFont="1" applyFill="1" applyBorder="1" applyAlignment="1">
      <alignment horizontal="right"/>
    </xf>
    <xf numFmtId="0" fontId="2" fillId="0" borderId="0" xfId="0" applyFont="1" applyFill="1"/>
    <xf numFmtId="0" fontId="82" fillId="0" borderId="0" xfId="112" applyFont="1" applyFill="1" applyAlignment="1">
      <alignment horizontal="left"/>
    </xf>
    <xf numFmtId="0" fontId="83" fillId="0" borderId="0" xfId="0" applyFont="1" applyFill="1"/>
    <xf numFmtId="0" fontId="83" fillId="0" borderId="0" xfId="0" applyFont="1" applyAlignment="1">
      <alignment horizontal="left"/>
    </xf>
    <xf numFmtId="0" fontId="83" fillId="0" borderId="0" xfId="0" applyFont="1"/>
    <xf numFmtId="1" fontId="0" fillId="0" borderId="0" xfId="0" applyNumberFormat="1"/>
    <xf numFmtId="0" fontId="3" fillId="2" borderId="3"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3" fillId="2" borderId="2" xfId="0" applyFont="1" applyFill="1" applyBorder="1"/>
    <xf numFmtId="0" fontId="3" fillId="2" borderId="3" xfId="0" applyFont="1" applyFill="1" applyBorder="1"/>
    <xf numFmtId="0" fontId="10" fillId="0" borderId="0" xfId="0" applyFont="1" applyFill="1" applyAlignment="1">
      <alignment horizontal="left" vertical="top" wrapText="1"/>
    </xf>
    <xf numFmtId="0" fontId="18" fillId="0" borderId="0" xfId="0" applyFont="1" applyFill="1" applyAlignment="1"/>
    <xf numFmtId="166" fontId="9" fillId="0" borderId="0" xfId="0" applyNumberFormat="1" applyFont="1" applyFill="1" applyAlignment="1">
      <alignment vertical="top"/>
    </xf>
    <xf numFmtId="166" fontId="10" fillId="0" borderId="0" xfId="0" applyNumberFormat="1" applyFont="1" applyFill="1" applyAlignment="1">
      <alignment vertical="top"/>
    </xf>
    <xf numFmtId="0" fontId="10" fillId="0" borderId="0" xfId="0" applyFont="1" applyFill="1" applyAlignment="1"/>
    <xf numFmtId="0" fontId="79" fillId="0" borderId="1" xfId="0" applyFont="1" applyFill="1" applyBorder="1" applyAlignment="1">
      <alignment horizontal="left" vertical="top" wrapText="1"/>
    </xf>
    <xf numFmtId="0" fontId="10" fillId="2" borderId="5" xfId="0" applyFont="1" applyFill="1" applyBorder="1" applyAlignment="1">
      <alignment vertical="top" wrapText="1"/>
    </xf>
    <xf numFmtId="0" fontId="10" fillId="2" borderId="10" xfId="0" applyFont="1" applyFill="1" applyBorder="1" applyAlignment="1">
      <alignment vertical="top" wrapText="1"/>
    </xf>
    <xf numFmtId="0" fontId="10" fillId="2" borderId="12" xfId="0" applyFont="1" applyFill="1" applyBorder="1" applyAlignment="1">
      <alignment vertical="top" wrapText="1"/>
    </xf>
    <xf numFmtId="0" fontId="29" fillId="0" borderId="0" xfId="1" applyFont="1" applyFill="1"/>
    <xf numFmtId="0" fontId="10" fillId="65" borderId="2" xfId="0" applyFont="1" applyFill="1" applyBorder="1" applyAlignment="1">
      <alignment horizontal="left" vertical="top" wrapText="1"/>
    </xf>
    <xf numFmtId="0" fontId="10" fillId="65" borderId="3" xfId="0" applyFont="1" applyFill="1" applyBorder="1" applyAlignment="1">
      <alignment horizontal="left" vertical="top" wrapText="1"/>
    </xf>
    <xf numFmtId="0" fontId="10" fillId="65" borderId="4" xfId="0" applyFont="1" applyFill="1" applyBorder="1" applyAlignment="1">
      <alignment horizontal="left" vertical="top" wrapText="1"/>
    </xf>
    <xf numFmtId="0" fontId="10" fillId="65" borderId="6" xfId="0" applyFont="1" applyFill="1" applyBorder="1" applyAlignment="1">
      <alignment horizontal="left" vertical="top" wrapText="1"/>
    </xf>
    <xf numFmtId="0" fontId="0" fillId="65" borderId="10" xfId="0" applyFill="1" applyBorder="1"/>
    <xf numFmtId="0" fontId="0" fillId="65" borderId="11" xfId="0" applyFill="1" applyBorder="1"/>
    <xf numFmtId="0" fontId="0" fillId="65" borderId="12" xfId="0" applyFill="1" applyBorder="1"/>
    <xf numFmtId="0" fontId="10" fillId="0" borderId="0" xfId="0" applyFont="1" applyFill="1" applyAlignment="1">
      <alignment horizontal="left" vertical="top" wrapText="1"/>
    </xf>
    <xf numFmtId="0" fontId="8" fillId="0" borderId="0" xfId="1" applyFill="1" applyAlignment="1">
      <alignment vertical="top"/>
    </xf>
    <xf numFmtId="0" fontId="90" fillId="0" borderId="0" xfId="0" applyFont="1" applyFill="1"/>
    <xf numFmtId="0" fontId="17" fillId="4" borderId="0" xfId="0" applyFont="1" applyFill="1" applyAlignment="1">
      <alignment horizontal="left" wrapText="1"/>
    </xf>
    <xf numFmtId="0" fontId="19" fillId="4" borderId="0" xfId="0" applyFont="1" applyFill="1" applyAlignment="1">
      <alignment horizontal="right" wrapText="1"/>
    </xf>
    <xf numFmtId="0" fontId="14" fillId="0" borderId="0" xfId="0" applyFont="1" applyAlignment="1">
      <alignment wrapText="1"/>
    </xf>
    <xf numFmtId="169" fontId="14" fillId="0" borderId="0" xfId="0" applyNumberFormat="1" applyFont="1" applyAlignment="1">
      <alignment horizontal="right"/>
    </xf>
    <xf numFmtId="0" fontId="10" fillId="0" borderId="40" xfId="0" applyFont="1" applyFill="1" applyBorder="1" applyAlignment="1">
      <alignment horizontal="left" vertical="top"/>
    </xf>
    <xf numFmtId="0" fontId="0" fillId="0" borderId="0" xfId="0" applyFont="1" applyFill="1" applyAlignment="1">
      <alignment wrapText="1"/>
    </xf>
    <xf numFmtId="0" fontId="0" fillId="0" borderId="0" xfId="0" applyAlignment="1">
      <alignment horizontal="right" wrapText="1"/>
    </xf>
    <xf numFmtId="0" fontId="10" fillId="0" borderId="39" xfId="0" applyFont="1" applyFill="1" applyBorder="1" applyAlignment="1">
      <alignment vertical="top"/>
    </xf>
    <xf numFmtId="0" fontId="10" fillId="0" borderId="40" xfId="0" applyFont="1" applyFill="1" applyBorder="1" applyAlignment="1">
      <alignment vertical="top"/>
    </xf>
    <xf numFmtId="0" fontId="106" fillId="0" borderId="0" xfId="0" applyFont="1" applyAlignment="1">
      <alignment horizontal="right"/>
    </xf>
    <xf numFmtId="0" fontId="106" fillId="0" borderId="0" xfId="0" applyFont="1" applyFill="1" applyAlignment="1">
      <alignment horizontal="right"/>
    </xf>
    <xf numFmtId="0" fontId="0" fillId="66" borderId="0" xfId="0" applyFill="1"/>
    <xf numFmtId="3" fontId="15" fillId="7" borderId="9" xfId="183" applyNumberFormat="1" applyFill="1" applyBorder="1" applyAlignment="1">
      <alignment horizontal="right"/>
    </xf>
    <xf numFmtId="171" fontId="15" fillId="7" borderId="9" xfId="183" applyNumberFormat="1" applyFill="1" applyBorder="1" applyAlignment="1">
      <alignment horizontal="right"/>
    </xf>
    <xf numFmtId="3" fontId="15" fillId="7" borderId="7" xfId="183" applyNumberFormat="1" applyFill="1" applyBorder="1" applyAlignment="1">
      <alignment horizontal="right"/>
    </xf>
    <xf numFmtId="171" fontId="15" fillId="7" borderId="7" xfId="183" applyNumberFormat="1" applyFill="1" applyBorder="1" applyAlignment="1">
      <alignment horizontal="right"/>
    </xf>
    <xf numFmtId="3" fontId="77" fillId="7" borderId="9" xfId="183" applyNumberFormat="1" applyFont="1" applyFill="1" applyBorder="1" applyAlignment="1">
      <alignment horizontal="right"/>
    </xf>
    <xf numFmtId="171" fontId="77" fillId="7" borderId="9" xfId="183" applyNumberFormat="1" applyFont="1" applyFill="1" applyBorder="1" applyAlignment="1">
      <alignment horizontal="right"/>
    </xf>
    <xf numFmtId="0" fontId="15" fillId="7" borderId="0" xfId="183" applyFont="1" applyFill="1"/>
    <xf numFmtId="0" fontId="15" fillId="7" borderId="11" xfId="183" applyFont="1" applyFill="1" applyBorder="1"/>
    <xf numFmtId="0" fontId="19" fillId="0" borderId="0" xfId="0" applyFont="1" applyFill="1" applyAlignment="1">
      <alignment horizontal="left"/>
    </xf>
    <xf numFmtId="0" fontId="10" fillId="0" borderId="0" xfId="0" applyFont="1" applyFill="1" applyAlignment="1">
      <alignment horizontal="left" vertical="top" wrapText="1"/>
    </xf>
    <xf numFmtId="0" fontId="9" fillId="0" borderId="0" xfId="0" applyFont="1" applyFill="1" applyAlignment="1">
      <alignment horizontal="left" vertical="top" wrapText="1"/>
    </xf>
    <xf numFmtId="0" fontId="10" fillId="0" borderId="0" xfId="0" applyFont="1" applyAlignment="1">
      <alignment horizontal="left" vertical="top" wrapText="1"/>
    </xf>
    <xf numFmtId="0" fontId="9" fillId="0" borderId="0" xfId="0" applyFont="1" applyAlignment="1">
      <alignment horizontal="left" vertical="top" wrapText="1"/>
    </xf>
    <xf numFmtId="0" fontId="0" fillId="0" borderId="0" xfId="0" applyAlignment="1">
      <alignment horizontal="left" vertical="top" wrapText="1"/>
    </xf>
    <xf numFmtId="0" fontId="10" fillId="0" borderId="0" xfId="0" applyFont="1" applyFill="1" applyAlignment="1">
      <alignment horizontal="center" vertical="top" wrapText="1"/>
    </xf>
    <xf numFmtId="0" fontId="0" fillId="0" borderId="0" xfId="0" applyFill="1" applyAlignment="1"/>
    <xf numFmtId="0" fontId="0" fillId="7" borderId="0" xfId="0" applyFill="1" applyAlignment="1"/>
    <xf numFmtId="168" fontId="0" fillId="7" borderId="0" xfId="0" applyNumberFormat="1" applyFont="1" applyFill="1" applyBorder="1" applyAlignment="1">
      <alignment vertical="center"/>
    </xf>
    <xf numFmtId="0" fontId="9" fillId="0" borderId="0" xfId="0" applyFont="1" applyAlignment="1">
      <alignment vertical="top" wrapText="1"/>
    </xf>
    <xf numFmtId="0" fontId="10" fillId="2" borderId="0" xfId="0" applyFont="1" applyFill="1" applyAlignment="1">
      <alignment horizontal="left" vertical="top" wrapText="1"/>
    </xf>
    <xf numFmtId="0" fontId="18" fillId="0" borderId="0" xfId="0" applyFont="1"/>
    <xf numFmtId="166" fontId="9" fillId="0" borderId="0" xfId="0" applyNumberFormat="1" applyFont="1" applyAlignment="1">
      <alignment vertical="top"/>
    </xf>
    <xf numFmtId="166" fontId="10" fillId="0" borderId="0" xfId="0" applyNumberFormat="1" applyFont="1" applyAlignment="1">
      <alignment vertical="top"/>
    </xf>
    <xf numFmtId="8" fontId="0" fillId="0" borderId="0" xfId="0" applyNumberFormat="1"/>
    <xf numFmtId="0" fontId="11" fillId="0" borderId="0" xfId="0" applyFont="1" applyAlignment="1">
      <alignment vertical="top"/>
    </xf>
    <xf numFmtId="0" fontId="10" fillId="2" borderId="0" xfId="0" applyFont="1" applyFill="1" applyAlignment="1">
      <alignment horizontal="center"/>
    </xf>
    <xf numFmtId="0" fontId="0" fillId="2" borderId="0" xfId="0" applyFill="1" applyAlignment="1">
      <alignment vertical="center"/>
    </xf>
    <xf numFmtId="0" fontId="41" fillId="0" borderId="0" xfId="0" applyFont="1"/>
    <xf numFmtId="0" fontId="11" fillId="0" borderId="0" xfId="0" applyFont="1" applyAlignment="1">
      <alignment horizontal="left" vertical="top" wrapText="1"/>
    </xf>
    <xf numFmtId="0" fontId="3" fillId="2" borderId="0" xfId="0" applyFont="1" applyFill="1" applyAlignment="1">
      <alignment horizontal="center"/>
    </xf>
    <xf numFmtId="0" fontId="13" fillId="2" borderId="0" xfId="0" applyFont="1" applyFill="1" applyAlignment="1">
      <alignment horizontal="right"/>
    </xf>
    <xf numFmtId="0" fontId="0" fillId="2" borderId="0" xfId="0" applyFill="1" applyAlignment="1">
      <alignment horizontal="right"/>
    </xf>
    <xf numFmtId="0" fontId="13" fillId="2" borderId="0" xfId="0" applyFont="1" applyFill="1"/>
    <xf numFmtId="0" fontId="24" fillId="2" borderId="0" xfId="0" applyFont="1" applyFill="1" applyAlignment="1">
      <alignment vertical="center" wrapText="1"/>
    </xf>
    <xf numFmtId="0" fontId="0" fillId="67" borderId="0" xfId="0" applyFill="1" applyAlignment="1">
      <alignment horizontal="right"/>
    </xf>
    <xf numFmtId="0" fontId="45" fillId="0" borderId="0" xfId="88"/>
    <xf numFmtId="3" fontId="109" fillId="0" borderId="0" xfId="88" applyNumberFormat="1" applyFont="1" applyAlignment="1">
      <alignment horizontal="right"/>
    </xf>
    <xf numFmtId="165" fontId="109" fillId="0" borderId="0" xfId="88" applyNumberFormat="1" applyFont="1" applyAlignment="1">
      <alignment horizontal="right" vertical="center" wrapText="1"/>
    </xf>
    <xf numFmtId="3" fontId="109" fillId="0" borderId="0" xfId="88" applyNumberFormat="1" applyFont="1" applyAlignment="1">
      <alignment horizontal="right" vertical="center" wrapText="1"/>
    </xf>
    <xf numFmtId="168" fontId="0" fillId="7" borderId="27" xfId="0" applyNumberFormat="1" applyFill="1" applyBorder="1" applyAlignment="1">
      <alignment horizontal="center" vertical="center"/>
    </xf>
    <xf numFmtId="168" fontId="0" fillId="7" borderId="1" xfId="0" applyNumberFormat="1" applyFill="1" applyBorder="1" applyAlignment="1">
      <alignment horizontal="center" vertical="center"/>
    </xf>
    <xf numFmtId="168" fontId="0" fillId="7" borderId="28" xfId="0" applyNumberFormat="1" applyFill="1" applyBorder="1" applyAlignment="1">
      <alignment horizontal="center" vertical="center"/>
    </xf>
    <xf numFmtId="0" fontId="0" fillId="8" borderId="29" xfId="0" applyFill="1" applyBorder="1" applyAlignment="1">
      <alignment horizontal="right" vertical="center"/>
    </xf>
    <xf numFmtId="0" fontId="0" fillId="8" borderId="30" xfId="0" applyFill="1" applyBorder="1" applyAlignment="1">
      <alignment horizontal="right" vertical="center"/>
    </xf>
    <xf numFmtId="168" fontId="0" fillId="7" borderId="31" xfId="0" applyNumberFormat="1" applyFill="1" applyBorder="1" applyAlignment="1">
      <alignment horizontal="center" vertical="center"/>
    </xf>
    <xf numFmtId="168" fontId="0" fillId="7" borderId="32" xfId="0" applyNumberFormat="1" applyFill="1" applyBorder="1" applyAlignment="1">
      <alignment horizontal="center" vertical="center"/>
    </xf>
    <xf numFmtId="168" fontId="0" fillId="7" borderId="33" xfId="0" applyNumberFormat="1" applyFill="1" applyBorder="1" applyAlignment="1">
      <alignment horizontal="center" vertical="center"/>
    </xf>
    <xf numFmtId="0" fontId="0" fillId="8" borderId="34" xfId="0" applyFill="1" applyBorder="1" applyAlignment="1">
      <alignment horizontal="right" vertical="center"/>
    </xf>
    <xf numFmtId="0" fontId="0" fillId="0" borderId="0" xfId="0" applyAlignment="1">
      <alignment horizontal="center"/>
    </xf>
    <xf numFmtId="3" fontId="0" fillId="0" borderId="0" xfId="2" applyNumberFormat="1" applyFont="1" applyBorder="1" applyAlignment="1">
      <alignment horizontal="right"/>
    </xf>
    <xf numFmtId="3" fontId="113" fillId="0" borderId="9" xfId="0" applyNumberFormat="1" applyFont="1" applyBorder="1" applyAlignment="1">
      <alignment horizontal="right"/>
    </xf>
    <xf numFmtId="171" fontId="9" fillId="0" borderId="0" xfId="0" applyNumberFormat="1" applyFont="1"/>
    <xf numFmtId="171" fontId="9" fillId="0" borderId="0" xfId="0" applyNumberFormat="1" applyFont="1" applyAlignment="1">
      <alignment horizontal="right"/>
    </xf>
    <xf numFmtId="0" fontId="0" fillId="0" borderId="96" xfId="0" applyFont="1" applyBorder="1"/>
    <xf numFmtId="0" fontId="8" fillId="0" borderId="96" xfId="1" applyFont="1" applyFill="1" applyBorder="1" applyAlignment="1">
      <alignment vertical="top" wrapText="1"/>
    </xf>
    <xf numFmtId="0" fontId="0" fillId="2" borderId="2" xfId="0" applyFont="1" applyFill="1" applyBorder="1"/>
    <xf numFmtId="0" fontId="0" fillId="2" borderId="4" xfId="0" applyFont="1" applyFill="1" applyBorder="1"/>
    <xf numFmtId="0" fontId="13" fillId="2" borderId="6" xfId="0" applyFont="1" applyFill="1" applyBorder="1" applyAlignment="1"/>
    <xf numFmtId="0" fontId="0" fillId="0" borderId="96" xfId="0" applyFont="1" applyBorder="1" applyAlignment="1">
      <alignment vertical="top" wrapText="1"/>
    </xf>
    <xf numFmtId="0" fontId="83" fillId="0" borderId="96" xfId="0" applyFont="1" applyBorder="1" applyAlignment="1">
      <alignment vertical="top" wrapText="1"/>
    </xf>
    <xf numFmtId="0" fontId="0" fillId="7" borderId="0" xfId="0" applyFill="1" applyAlignment="1">
      <alignment horizontal="center" vertical="center"/>
    </xf>
    <xf numFmtId="0" fontId="10" fillId="0" borderId="0" xfId="0" applyFont="1" applyFill="1" applyAlignment="1">
      <alignment horizontal="left" vertical="top" wrapText="1"/>
    </xf>
    <xf numFmtId="0" fontId="7" fillId="3" borderId="1" xfId="0" applyFont="1" applyFill="1" applyBorder="1" applyAlignment="1">
      <alignment horizontal="center" vertical="center"/>
    </xf>
    <xf numFmtId="0" fontId="3" fillId="2" borderId="8"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0" xfId="0" applyFont="1" applyFill="1" applyAlignment="1">
      <alignment horizontal="left" vertical="top" wrapText="1"/>
    </xf>
    <xf numFmtId="0" fontId="3" fillId="65" borderId="5" xfId="0" applyFont="1" applyFill="1" applyBorder="1" applyAlignment="1">
      <alignment horizontal="center" vertical="center" wrapText="1"/>
    </xf>
    <xf numFmtId="0" fontId="3" fillId="65" borderId="6" xfId="0" applyFont="1" applyFill="1" applyBorder="1" applyAlignment="1">
      <alignment horizontal="center" vertical="center" wrapText="1"/>
    </xf>
    <xf numFmtId="0" fontId="3" fillId="65" borderId="0" xfId="0" applyFont="1" applyFill="1" applyBorder="1" applyAlignment="1">
      <alignment horizontal="center" vertical="top" wrapText="1"/>
    </xf>
    <xf numFmtId="0" fontId="23" fillId="0" borderId="13" xfId="2" applyNumberFormat="1" applyFont="1" applyFill="1" applyBorder="1" applyAlignment="1">
      <alignment horizontal="center" vertical="top"/>
    </xf>
    <xf numFmtId="0" fontId="23" fillId="0" borderId="14" xfId="2" applyNumberFormat="1" applyFont="1" applyFill="1" applyBorder="1" applyAlignment="1">
      <alignment horizontal="center" vertical="top"/>
    </xf>
    <xf numFmtId="0" fontId="23" fillId="0" borderId="15" xfId="2" applyNumberFormat="1" applyFont="1" applyFill="1" applyBorder="1" applyAlignment="1">
      <alignment horizontal="center" vertical="top"/>
    </xf>
    <xf numFmtId="0" fontId="10" fillId="6" borderId="1" xfId="0" applyFont="1" applyFill="1" applyBorder="1" applyAlignment="1">
      <alignment horizontal="center" vertical="center"/>
    </xf>
    <xf numFmtId="0" fontId="9" fillId="0" borderId="8" xfId="0" applyFont="1" applyFill="1" applyBorder="1" applyAlignment="1">
      <alignment horizontal="center" vertical="center"/>
    </xf>
    <xf numFmtId="0" fontId="0" fillId="0" borderId="96" xfId="0" applyFont="1" applyBorder="1" applyAlignment="1">
      <alignment horizontal="left" vertical="top"/>
    </xf>
    <xf numFmtId="0" fontId="0" fillId="0" borderId="96" xfId="0" applyFont="1" applyBorder="1" applyAlignment="1">
      <alignment horizontal="left" vertical="top" wrapText="1"/>
    </xf>
    <xf numFmtId="0" fontId="3" fillId="2" borderId="7"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23" fillId="6" borderId="13" xfId="0" applyFont="1" applyFill="1" applyBorder="1" applyAlignment="1">
      <alignment horizontal="center"/>
    </xf>
    <xf numFmtId="0" fontId="23" fillId="6" borderId="15" xfId="0" applyFont="1" applyFill="1" applyBorder="1" applyAlignment="1">
      <alignment horizontal="center"/>
    </xf>
    <xf numFmtId="0" fontId="3" fillId="2" borderId="5" xfId="0" applyFont="1" applyFill="1" applyBorder="1" applyAlignment="1">
      <alignment horizontal="center"/>
    </xf>
    <xf numFmtId="0" fontId="3" fillId="2" borderId="0" xfId="0" applyFont="1" applyFill="1" applyBorder="1" applyAlignment="1">
      <alignment horizontal="center"/>
    </xf>
    <xf numFmtId="0" fontId="3" fillId="2" borderId="6" xfId="0" applyFont="1" applyFill="1" applyBorder="1" applyAlignment="1">
      <alignment horizontal="center"/>
    </xf>
    <xf numFmtId="0" fontId="10" fillId="6" borderId="13" xfId="0" applyFont="1" applyFill="1" applyBorder="1" applyAlignment="1">
      <alignment horizontal="center"/>
    </xf>
    <xf numFmtId="0" fontId="10" fillId="6" borderId="15" xfId="0" applyFont="1" applyFill="1" applyBorder="1" applyAlignment="1">
      <alignment horizont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9" fillId="6" borderId="13" xfId="0" applyFont="1" applyFill="1" applyBorder="1" applyAlignment="1">
      <alignment horizontal="center" vertical="center"/>
    </xf>
    <xf numFmtId="0" fontId="9" fillId="6" borderId="15" xfId="0" applyFont="1" applyFill="1" applyBorder="1" applyAlignment="1">
      <alignment horizontal="center" vertical="center"/>
    </xf>
    <xf numFmtId="166" fontId="23" fillId="0" borderId="0" xfId="2" applyNumberFormat="1" applyFont="1" applyFill="1" applyBorder="1" applyAlignment="1">
      <alignment horizontal="center" vertical="top"/>
    </xf>
    <xf numFmtId="0" fontId="18" fillId="6" borderId="13" xfId="0" applyFont="1" applyFill="1" applyBorder="1" applyAlignment="1">
      <alignment horizontal="center"/>
    </xf>
    <xf numFmtId="0" fontId="18" fillId="6" borderId="15" xfId="0" applyFont="1" applyFill="1" applyBorder="1" applyAlignment="1">
      <alignment horizontal="center"/>
    </xf>
    <xf numFmtId="0" fontId="25" fillId="0" borderId="0" xfId="0" applyFont="1" applyFill="1" applyAlignment="1">
      <alignment horizontal="left" vertical="top" wrapText="1"/>
    </xf>
    <xf numFmtId="0" fontId="7" fillId="2" borderId="5" xfId="0" applyFont="1" applyFill="1" applyBorder="1" applyAlignment="1">
      <alignment horizontal="center" vertical="center"/>
    </xf>
    <xf numFmtId="0" fontId="7" fillId="2" borderId="0" xfId="0" applyFont="1" applyFill="1" applyBorder="1" applyAlignment="1">
      <alignment horizontal="center" vertical="center"/>
    </xf>
    <xf numFmtId="167" fontId="23" fillId="0" borderId="13" xfId="2" applyNumberFormat="1" applyFont="1" applyFill="1" applyBorder="1" applyAlignment="1">
      <alignment horizontal="center" vertical="center"/>
    </xf>
    <xf numFmtId="167" fontId="23" fillId="0" borderId="15" xfId="2" applyNumberFormat="1" applyFont="1" applyFill="1" applyBorder="1" applyAlignment="1">
      <alignment horizontal="center" vertical="center"/>
    </xf>
    <xf numFmtId="0" fontId="14" fillId="0" borderId="19" xfId="0" applyFont="1" applyFill="1" applyBorder="1" applyAlignment="1">
      <alignment horizontal="left" vertical="top" wrapText="1"/>
    </xf>
    <xf numFmtId="0" fontId="14" fillId="0" borderId="20" xfId="0" applyFont="1" applyFill="1" applyBorder="1" applyAlignment="1">
      <alignment horizontal="left" vertical="top" wrapText="1"/>
    </xf>
    <xf numFmtId="0" fontId="7" fillId="2" borderId="14" xfId="0" applyFont="1" applyFill="1" applyBorder="1" applyAlignment="1">
      <alignment horizontal="left" vertical="center"/>
    </xf>
    <xf numFmtId="0" fontId="7" fillId="2" borderId="15" xfId="0" applyFont="1" applyFill="1" applyBorder="1" applyAlignment="1">
      <alignment horizontal="left" vertical="center"/>
    </xf>
    <xf numFmtId="0" fontId="87" fillId="0" borderId="23" xfId="1" applyFont="1" applyFill="1" applyBorder="1" applyAlignment="1">
      <alignment horizontal="left" vertical="top" wrapText="1"/>
    </xf>
    <xf numFmtId="0" fontId="87" fillId="0" borderId="24" xfId="1" applyFont="1" applyFill="1" applyBorder="1" applyAlignment="1">
      <alignment horizontal="left" vertical="top" wrapText="1"/>
    </xf>
    <xf numFmtId="0" fontId="87" fillId="0" borderId="16" xfId="1" applyFont="1" applyFill="1" applyBorder="1" applyAlignment="1">
      <alignment horizontal="left" vertical="top" wrapText="1"/>
    </xf>
    <xf numFmtId="0" fontId="87" fillId="0" borderId="18" xfId="1" applyFont="1" applyFill="1" applyBorder="1" applyAlignment="1">
      <alignment horizontal="left" vertical="top" wrapText="1"/>
    </xf>
    <xf numFmtId="0" fontId="87" fillId="0" borderId="97" xfId="1" applyFont="1" applyFill="1" applyBorder="1" applyAlignment="1">
      <alignment horizontal="left" vertical="top" wrapText="1"/>
    </xf>
    <xf numFmtId="0" fontId="87" fillId="0" borderId="98" xfId="1" applyFont="1" applyFill="1" applyBorder="1" applyAlignment="1">
      <alignment horizontal="left" vertical="top" wrapText="1"/>
    </xf>
    <xf numFmtId="0" fontId="86" fillId="0" borderId="20" xfId="1" applyFont="1" applyFill="1" applyBorder="1" applyAlignment="1">
      <alignment horizontal="left" vertical="top" wrapText="1"/>
    </xf>
    <xf numFmtId="0" fontId="86" fillId="0" borderId="21" xfId="1" applyFont="1" applyFill="1" applyBorder="1" applyAlignment="1">
      <alignment horizontal="left" vertical="top" wrapText="1"/>
    </xf>
    <xf numFmtId="0" fontId="88" fillId="0" borderId="23" xfId="0" applyFont="1" applyFill="1" applyBorder="1" applyAlignment="1">
      <alignment horizontal="left" vertical="top" wrapText="1"/>
    </xf>
    <xf numFmtId="0" fontId="88" fillId="0" borderId="16" xfId="0" applyFont="1" applyFill="1" applyBorder="1" applyAlignment="1">
      <alignment horizontal="left" vertical="top" wrapText="1"/>
    </xf>
    <xf numFmtId="0" fontId="88" fillId="0" borderId="20" xfId="0" applyFont="1" applyFill="1" applyBorder="1" applyAlignment="1">
      <alignment horizontal="left" vertical="top" wrapText="1"/>
    </xf>
    <xf numFmtId="0" fontId="7" fillId="2" borderId="13" xfId="0" applyFont="1" applyFill="1" applyBorder="1" applyAlignment="1">
      <alignment horizontal="left" vertical="center"/>
    </xf>
    <xf numFmtId="0" fontId="14" fillId="0" borderId="22" xfId="0" applyFont="1" applyFill="1" applyBorder="1" applyAlignment="1">
      <alignment horizontal="left" vertical="top" wrapText="1"/>
    </xf>
    <xf numFmtId="0" fontId="14" fillId="0" borderId="23" xfId="0" applyFont="1" applyFill="1" applyBorder="1" applyAlignment="1">
      <alignment horizontal="left" vertical="top" wrapText="1"/>
    </xf>
    <xf numFmtId="0" fontId="14" fillId="0" borderId="17"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03" xfId="0" applyFont="1" applyFill="1" applyBorder="1" applyAlignment="1">
      <alignment horizontal="left" vertical="top" wrapText="1"/>
    </xf>
    <xf numFmtId="0" fontId="14" fillId="0" borderId="101" xfId="0" applyFont="1" applyFill="1" applyBorder="1" applyAlignment="1">
      <alignment horizontal="left" vertical="top" wrapText="1"/>
    </xf>
    <xf numFmtId="0" fontId="14" fillId="0" borderId="49" xfId="0" applyFont="1" applyFill="1" applyBorder="1" applyAlignment="1">
      <alignment horizontal="left" vertical="top" wrapText="1"/>
    </xf>
    <xf numFmtId="0" fontId="88" fillId="0" borderId="99" xfId="0" applyFont="1" applyFill="1" applyBorder="1" applyAlignment="1">
      <alignment horizontal="left" vertical="top" wrapText="1"/>
    </xf>
    <xf numFmtId="0" fontId="88" fillId="0" borderId="46" xfId="0" applyFont="1" applyFill="1" applyBorder="1" applyAlignment="1">
      <alignment horizontal="left" vertical="top" wrapText="1"/>
    </xf>
    <xf numFmtId="0" fontId="88" fillId="0" borderId="100" xfId="0" applyFont="1" applyFill="1" applyBorder="1" applyAlignment="1">
      <alignment horizontal="left" vertical="top" wrapText="1"/>
    </xf>
    <xf numFmtId="0" fontId="88" fillId="0" borderId="101" xfId="0" applyFont="1" applyFill="1" applyBorder="1" applyAlignment="1">
      <alignment horizontal="left" vertical="top" wrapText="1"/>
    </xf>
    <xf numFmtId="0" fontId="14" fillId="0" borderId="48" xfId="0" applyFont="1" applyFill="1" applyBorder="1" applyAlignment="1">
      <alignment horizontal="left" vertical="top" wrapText="1"/>
    </xf>
    <xf numFmtId="0" fontId="14" fillId="0" borderId="46" xfId="0" applyFont="1" applyFill="1" applyBorder="1" applyAlignment="1">
      <alignment horizontal="left" vertical="top" wrapText="1"/>
    </xf>
    <xf numFmtId="0" fontId="14" fillId="0" borderId="102" xfId="0" applyFont="1" applyFill="1" applyBorder="1" applyAlignment="1">
      <alignment horizontal="left" vertical="top" wrapText="1"/>
    </xf>
    <xf numFmtId="0" fontId="14" fillId="0" borderId="104" xfId="0" applyFont="1" applyFill="1" applyBorder="1" applyAlignment="1">
      <alignment horizontal="left" vertical="top" wrapText="1"/>
    </xf>
    <xf numFmtId="0" fontId="27" fillId="0" borderId="22" xfId="0" applyFont="1" applyFill="1" applyBorder="1" applyAlignment="1">
      <alignment horizontal="left" vertical="top" wrapText="1"/>
    </xf>
    <xf numFmtId="0" fontId="27" fillId="0" borderId="23" xfId="0" applyFont="1" applyFill="1" applyBorder="1" applyAlignment="1">
      <alignment horizontal="left" vertical="top" wrapText="1"/>
    </xf>
    <xf numFmtId="0" fontId="30" fillId="0" borderId="44" xfId="0" applyFont="1" applyFill="1" applyBorder="1" applyAlignment="1">
      <alignment horizontal="left" vertical="top" wrapText="1"/>
    </xf>
    <xf numFmtId="0" fontId="30" fillId="0" borderId="36" xfId="0" applyFont="1" applyFill="1" applyBorder="1" applyAlignment="1">
      <alignment horizontal="left" vertical="top" wrapText="1"/>
    </xf>
    <xf numFmtId="0" fontId="30" fillId="0" borderId="108" xfId="0" applyFont="1" applyFill="1" applyBorder="1" applyAlignment="1">
      <alignment horizontal="left" vertical="top" wrapText="1"/>
    </xf>
    <xf numFmtId="0" fontId="86" fillId="0" borderId="44" xfId="1" applyFont="1" applyFill="1" applyBorder="1" applyAlignment="1">
      <alignment horizontal="left" vertical="top" wrapText="1"/>
    </xf>
    <xf numFmtId="0" fontId="86" fillId="0" borderId="36" xfId="1" applyFont="1" applyFill="1" applyBorder="1" applyAlignment="1">
      <alignment horizontal="left" vertical="top" wrapText="1"/>
    </xf>
    <xf numFmtId="0" fontId="86" fillId="0" borderId="45" xfId="1" applyFont="1" applyFill="1" applyBorder="1" applyAlignment="1">
      <alignment horizontal="left" vertical="top" wrapText="1"/>
    </xf>
    <xf numFmtId="0" fontId="26" fillId="0" borderId="42" xfId="1" applyFont="1" applyFill="1" applyBorder="1" applyAlignment="1">
      <alignment horizontal="left" vertical="top" wrapText="1"/>
    </xf>
    <xf numFmtId="0" fontId="26" fillId="0" borderId="38" xfId="1" applyFont="1" applyFill="1" applyBorder="1" applyAlignment="1">
      <alignment horizontal="left" vertical="top" wrapText="1"/>
    </xf>
    <xf numFmtId="0" fontId="26" fillId="0" borderId="43" xfId="1" applyFont="1" applyFill="1" applyBorder="1" applyAlignment="1">
      <alignment horizontal="left" vertical="top" wrapText="1"/>
    </xf>
    <xf numFmtId="0" fontId="86" fillId="0" borderId="42" xfId="1" applyFont="1" applyFill="1" applyBorder="1" applyAlignment="1">
      <alignment horizontal="left" vertical="top" wrapText="1"/>
    </xf>
    <xf numFmtId="0" fontId="86" fillId="0" borderId="38" xfId="1" applyFont="1" applyFill="1" applyBorder="1" applyAlignment="1">
      <alignment horizontal="left" vertical="top" wrapText="1"/>
    </xf>
    <xf numFmtId="0" fontId="86" fillId="0" borderId="43" xfId="1" applyFont="1" applyFill="1" applyBorder="1" applyAlignment="1">
      <alignment horizontal="left" vertical="top" wrapText="1"/>
    </xf>
    <xf numFmtId="0" fontId="27" fillId="0" borderId="17" xfId="0" applyFont="1" applyFill="1" applyBorder="1" applyAlignment="1">
      <alignment horizontal="left" vertical="top" wrapText="1"/>
    </xf>
    <xf numFmtId="0" fontId="27" fillId="0" borderId="16" xfId="0" applyFont="1" applyFill="1" applyBorder="1" applyAlignment="1">
      <alignment horizontal="left" vertical="top" wrapText="1"/>
    </xf>
    <xf numFmtId="0" fontId="27" fillId="0" borderId="19" xfId="0" applyFont="1" applyFill="1" applyBorder="1" applyAlignment="1">
      <alignment horizontal="left" vertical="top" wrapText="1"/>
    </xf>
    <xf numFmtId="0" fontId="27" fillId="0" borderId="20" xfId="0" applyFont="1" applyFill="1" applyBorder="1" applyAlignment="1">
      <alignment horizontal="left" vertical="top" wrapText="1"/>
    </xf>
    <xf numFmtId="0" fontId="30" fillId="0" borderId="106" xfId="0" applyFont="1" applyFill="1" applyBorder="1" applyAlignment="1">
      <alignment horizontal="left" vertical="top" wrapText="1"/>
    </xf>
    <xf numFmtId="0" fontId="30" fillId="0" borderId="40" xfId="0" applyFont="1" applyFill="1" applyBorder="1" applyAlignment="1">
      <alignment horizontal="left" vertical="top" wrapText="1"/>
    </xf>
    <xf numFmtId="0" fontId="30" fillId="0" borderId="107" xfId="0" applyFont="1" applyFill="1" applyBorder="1" applyAlignment="1">
      <alignment horizontal="left" vertical="top" wrapText="1"/>
    </xf>
    <xf numFmtId="0" fontId="30" fillId="0" borderId="42" xfId="0" applyFont="1" applyFill="1" applyBorder="1" applyAlignment="1">
      <alignment horizontal="left" vertical="top" wrapText="1"/>
    </xf>
    <xf numFmtId="0" fontId="30" fillId="0" borderId="38" xfId="0" applyFont="1" applyFill="1" applyBorder="1" applyAlignment="1">
      <alignment horizontal="left" vertical="top" wrapText="1"/>
    </xf>
    <xf numFmtId="0" fontId="30" fillId="0" borderId="105" xfId="0" applyFont="1" applyFill="1" applyBorder="1" applyAlignment="1">
      <alignment horizontal="left" vertical="top" wrapText="1"/>
    </xf>
    <xf numFmtId="0" fontId="10" fillId="6" borderId="14" xfId="0" applyFont="1" applyFill="1" applyBorder="1" applyAlignment="1">
      <alignment horizontal="center"/>
    </xf>
    <xf numFmtId="0" fontId="18" fillId="6" borderId="14" xfId="0" applyFont="1" applyFill="1" applyBorder="1" applyAlignment="1">
      <alignment horizontal="center"/>
    </xf>
    <xf numFmtId="0" fontId="72" fillId="0" borderId="44" xfId="1" applyFont="1" applyFill="1" applyBorder="1" applyAlignment="1">
      <alignment horizontal="left" vertical="top" wrapText="1"/>
    </xf>
    <xf numFmtId="0" fontId="72" fillId="0" borderId="36" xfId="1" applyFont="1" applyFill="1" applyBorder="1" applyAlignment="1">
      <alignment horizontal="left" vertical="top" wrapText="1"/>
    </xf>
    <xf numFmtId="0" fontId="72" fillId="0" borderId="45" xfId="1" applyFont="1" applyFill="1" applyBorder="1" applyAlignment="1">
      <alignment horizontal="left" vertical="top" wrapText="1"/>
    </xf>
    <xf numFmtId="2" fontId="23" fillId="0" borderId="13" xfId="2" applyNumberFormat="1" applyFont="1" applyFill="1" applyBorder="1" applyAlignment="1">
      <alignment horizontal="center" vertical="top"/>
    </xf>
    <xf numFmtId="2" fontId="23" fillId="0" borderId="14" xfId="2" applyNumberFormat="1" applyFont="1" applyFill="1" applyBorder="1" applyAlignment="1">
      <alignment horizontal="center" vertical="top"/>
    </xf>
    <xf numFmtId="0" fontId="3"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166" fontId="23" fillId="0" borderId="13" xfId="2" applyNumberFormat="1" applyFont="1" applyFill="1" applyBorder="1" applyAlignment="1">
      <alignment horizontal="center" vertical="top"/>
    </xf>
    <xf numFmtId="166" fontId="23" fillId="0" borderId="15" xfId="2" applyNumberFormat="1" applyFont="1" applyFill="1" applyBorder="1" applyAlignment="1">
      <alignment horizontal="center" vertical="top"/>
    </xf>
    <xf numFmtId="0" fontId="14" fillId="0" borderId="22" xfId="0" applyFont="1" applyBorder="1" applyAlignment="1">
      <alignment horizontal="left" vertical="top" wrapText="1"/>
    </xf>
    <xf numFmtId="0" fontId="14" fillId="0" borderId="23" xfId="0" applyFont="1" applyBorder="1" applyAlignment="1">
      <alignment horizontal="left" vertical="top" wrapText="1"/>
    </xf>
    <xf numFmtId="0" fontId="88" fillId="0" borderId="23" xfId="0" applyFont="1" applyBorder="1" applyAlignment="1">
      <alignment horizontal="left" vertical="top" wrapText="1"/>
    </xf>
    <xf numFmtId="0" fontId="86" fillId="0" borderId="23" xfId="1" applyFont="1" applyFill="1" applyBorder="1" applyAlignment="1">
      <alignment horizontal="left" vertical="top" wrapText="1"/>
    </xf>
    <xf numFmtId="166" fontId="23" fillId="0" borderId="14" xfId="2" applyNumberFormat="1" applyFont="1" applyFill="1" applyBorder="1" applyAlignment="1">
      <alignment horizontal="center" vertical="top"/>
    </xf>
    <xf numFmtId="168" fontId="23" fillId="0" borderId="13" xfId="2" applyNumberFormat="1" applyFont="1" applyFill="1" applyBorder="1" applyAlignment="1">
      <alignment horizontal="center" vertical="top"/>
    </xf>
    <xf numFmtId="168" fontId="23" fillId="0" borderId="15" xfId="2" applyNumberFormat="1" applyFont="1" applyFill="1" applyBorder="1" applyAlignment="1">
      <alignment horizontal="center" vertical="top"/>
    </xf>
    <xf numFmtId="0" fontId="23" fillId="6" borderId="14" xfId="0" applyFont="1" applyFill="1" applyBorder="1" applyAlignment="1">
      <alignment horizontal="center"/>
    </xf>
    <xf numFmtId="0" fontId="10" fillId="6" borderId="2" xfId="0" applyFont="1" applyFill="1" applyBorder="1" applyAlignment="1">
      <alignment horizontal="center" wrapText="1"/>
    </xf>
    <xf numFmtId="0" fontId="10" fillId="6" borderId="3" xfId="0" applyFont="1" applyFill="1" applyBorder="1" applyAlignment="1">
      <alignment horizontal="center" wrapText="1"/>
    </xf>
    <xf numFmtId="0" fontId="10" fillId="6" borderId="4" xfId="0" applyFont="1" applyFill="1" applyBorder="1" applyAlignment="1">
      <alignment horizontal="center" wrapText="1"/>
    </xf>
    <xf numFmtId="0" fontId="10" fillId="6" borderId="10" xfId="0" applyFont="1" applyFill="1" applyBorder="1" applyAlignment="1">
      <alignment horizontal="center" wrapText="1"/>
    </xf>
    <xf numFmtId="0" fontId="10" fillId="6" borderId="11" xfId="0" applyFont="1" applyFill="1" applyBorder="1" applyAlignment="1">
      <alignment horizontal="center" wrapText="1"/>
    </xf>
    <xf numFmtId="0" fontId="10" fillId="6" borderId="12" xfId="0" applyFont="1" applyFill="1" applyBorder="1" applyAlignment="1">
      <alignment horizontal="center" wrapText="1"/>
    </xf>
    <xf numFmtId="0" fontId="10" fillId="0" borderId="5" xfId="0" applyFont="1" applyFill="1" applyBorder="1" applyAlignment="1">
      <alignment horizontal="left" vertical="top" wrapText="1"/>
    </xf>
    <xf numFmtId="0" fontId="10" fillId="0" borderId="0" xfId="0" applyFont="1" applyFill="1" applyBorder="1" applyAlignment="1">
      <alignment horizontal="left" vertical="top"/>
    </xf>
    <xf numFmtId="0" fontId="10" fillId="0" borderId="5" xfId="0" applyFont="1" applyFill="1" applyBorder="1" applyAlignment="1">
      <alignment horizontal="left" vertical="top"/>
    </xf>
    <xf numFmtId="0" fontId="10" fillId="0" borderId="48" xfId="0" applyFont="1" applyFill="1" applyBorder="1" applyAlignment="1">
      <alignment horizontal="left" vertical="top"/>
    </xf>
    <xf numFmtId="0" fontId="10" fillId="0" borderId="46" xfId="0" applyFont="1" applyFill="1" applyBorder="1" applyAlignment="1">
      <alignment horizontal="left" vertical="top"/>
    </xf>
    <xf numFmtId="0" fontId="10" fillId="0" borderId="37" xfId="0" applyFont="1" applyFill="1" applyBorder="1" applyAlignment="1">
      <alignment horizontal="left" vertical="top"/>
    </xf>
    <xf numFmtId="0" fontId="10" fillId="0" borderId="38" xfId="0" applyFont="1" applyFill="1" applyBorder="1" applyAlignment="1">
      <alignment horizontal="left" vertical="top"/>
    </xf>
    <xf numFmtId="0" fontId="10" fillId="0" borderId="39" xfId="0" applyFont="1" applyFill="1" applyBorder="1" applyAlignment="1">
      <alignment horizontal="left" vertical="top"/>
    </xf>
    <xf numFmtId="0" fontId="10" fillId="0" borderId="40" xfId="0" applyFont="1" applyFill="1" applyBorder="1" applyAlignment="1">
      <alignment horizontal="left" vertical="top"/>
    </xf>
    <xf numFmtId="0" fontId="27"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72" fillId="0" borderId="1" xfId="1" applyFont="1" applyFill="1" applyBorder="1" applyAlignment="1">
      <alignment horizontal="left" vertical="top" wrapText="1"/>
    </xf>
    <xf numFmtId="0" fontId="7" fillId="2" borderId="1" xfId="0" applyFont="1" applyFill="1" applyBorder="1" applyAlignment="1">
      <alignment horizontal="left" vertical="center"/>
    </xf>
    <xf numFmtId="0" fontId="8" fillId="0" borderId="1" xfId="1" applyFill="1" applyBorder="1" applyAlignment="1">
      <alignment horizontal="left" vertical="top"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7" fillId="2" borderId="2" xfId="0" applyFont="1" applyFill="1" applyBorder="1" applyAlignment="1">
      <alignment horizontal="center" vertical="top" wrapText="1"/>
    </xf>
    <xf numFmtId="0" fontId="7" fillId="2" borderId="78"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85" xfId="0" applyFont="1" applyFill="1" applyBorder="1" applyAlignment="1">
      <alignment horizontal="center" vertical="top" wrapText="1"/>
    </xf>
    <xf numFmtId="0" fontId="7" fillId="2" borderId="86" xfId="0" applyFont="1" applyFill="1" applyBorder="1" applyAlignment="1">
      <alignment horizontal="center" vertical="top" wrapText="1"/>
    </xf>
    <xf numFmtId="0" fontId="7" fillId="2" borderId="80" xfId="0" applyFont="1" applyFill="1" applyBorder="1" applyAlignment="1">
      <alignment horizontal="center" vertical="top" wrapText="1"/>
    </xf>
    <xf numFmtId="0" fontId="3" fillId="2" borderId="82" xfId="0" applyFont="1" applyFill="1" applyBorder="1" applyAlignment="1">
      <alignment horizontal="center" vertical="center" wrapText="1"/>
    </xf>
    <xf numFmtId="0" fontId="3" fillId="2" borderId="83" xfId="0" applyFont="1" applyFill="1" applyBorder="1" applyAlignment="1">
      <alignment horizontal="center" vertical="center" wrapText="1"/>
    </xf>
    <xf numFmtId="0" fontId="3" fillId="2" borderId="84" xfId="0" applyFont="1" applyFill="1" applyBorder="1" applyAlignment="1">
      <alignment horizontal="center" vertical="center" wrapText="1"/>
    </xf>
    <xf numFmtId="0" fontId="3" fillId="2" borderId="81"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87" xfId="0" applyFont="1" applyFill="1" applyBorder="1" applyAlignment="1">
      <alignment horizontal="center" vertical="center" wrapText="1"/>
    </xf>
    <xf numFmtId="0" fontId="64" fillId="62" borderId="1" xfId="0" applyFont="1" applyFill="1" applyBorder="1" applyAlignment="1" applyProtection="1">
      <alignment horizontal="center" vertical="center" wrapText="1"/>
      <protection locked="0"/>
    </xf>
    <xf numFmtId="0" fontId="69" fillId="62" borderId="1" xfId="0" applyFont="1" applyFill="1" applyBorder="1" applyAlignment="1" applyProtection="1">
      <alignment horizontal="center" vertical="center" wrapText="1"/>
      <protection locked="0"/>
    </xf>
    <xf numFmtId="0" fontId="69" fillId="62" borderId="8" xfId="0" applyFont="1" applyFill="1" applyBorder="1" applyAlignment="1" applyProtection="1">
      <alignment horizontal="center" vertical="center" wrapText="1"/>
      <protection locked="0"/>
    </xf>
    <xf numFmtId="0" fontId="69" fillId="62" borderId="7" xfId="0" applyFont="1" applyFill="1" applyBorder="1" applyAlignment="1" applyProtection="1">
      <alignment horizontal="center" vertical="center" wrapText="1"/>
      <protection locked="0"/>
    </xf>
    <xf numFmtId="0" fontId="30" fillId="0" borderId="23" xfId="0" applyFont="1" applyFill="1" applyBorder="1" applyAlignment="1">
      <alignment horizontal="left" vertical="top" wrapText="1"/>
    </xf>
    <xf numFmtId="0" fontId="26" fillId="0" borderId="44" xfId="1" applyFont="1" applyFill="1" applyBorder="1" applyAlignment="1">
      <alignment horizontal="left" vertical="top" wrapText="1"/>
    </xf>
    <xf numFmtId="0" fontId="26" fillId="0" borderId="36" xfId="1" applyFont="1" applyFill="1" applyBorder="1" applyAlignment="1">
      <alignment horizontal="left" vertical="top" wrapText="1"/>
    </xf>
    <xf numFmtId="0" fontId="26" fillId="0" borderId="45" xfId="1" applyFont="1" applyFill="1" applyBorder="1" applyAlignment="1">
      <alignment horizontal="left" vertical="top" wrapText="1"/>
    </xf>
    <xf numFmtId="0" fontId="10" fillId="0" borderId="0" xfId="0" applyFont="1" applyAlignment="1">
      <alignment horizontal="left" vertical="top" wrapText="1"/>
    </xf>
    <xf numFmtId="0" fontId="10" fillId="6" borderId="13"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0" fillId="6" borderId="13"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5" xfId="0" applyFont="1" applyFill="1" applyBorder="1" applyAlignment="1">
      <alignment horizontal="center" vertical="center"/>
    </xf>
    <xf numFmtId="0" fontId="18" fillId="0" borderId="1" xfId="0" applyFont="1" applyFill="1" applyBorder="1" applyAlignment="1">
      <alignment horizontal="center" vertical="center"/>
    </xf>
    <xf numFmtId="168" fontId="74" fillId="0" borderId="13" xfId="2" applyNumberFormat="1" applyFont="1" applyFill="1" applyBorder="1" applyAlignment="1">
      <alignment horizontal="center" vertical="center"/>
    </xf>
    <xf numFmtId="168" fontId="74" fillId="0" borderId="14" xfId="2" applyNumberFormat="1" applyFont="1" applyFill="1" applyBorder="1" applyAlignment="1">
      <alignment horizontal="center" vertical="center"/>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72" fillId="0" borderId="23" xfId="1" applyFont="1" applyFill="1" applyBorder="1" applyAlignment="1">
      <alignment horizontal="left" vertical="top" wrapText="1"/>
    </xf>
    <xf numFmtId="0" fontId="72" fillId="0" borderId="24" xfId="1" applyFont="1" applyFill="1" applyBorder="1" applyAlignment="1">
      <alignment horizontal="left" vertical="top" wrapText="1"/>
    </xf>
    <xf numFmtId="0" fontId="26" fillId="0" borderId="23" xfId="1" applyFont="1" applyFill="1" applyBorder="1" applyAlignment="1">
      <alignment horizontal="left" vertical="top" wrapText="1"/>
    </xf>
    <xf numFmtId="0" fontId="26" fillId="0" borderId="24" xfId="1" applyFont="1" applyFill="1" applyBorder="1" applyAlignment="1">
      <alignment horizontal="left" vertical="top" wrapText="1"/>
    </xf>
    <xf numFmtId="0" fontId="0" fillId="0" borderId="0" xfId="0" applyAlignment="1">
      <alignment horizont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12" xfId="0" applyFont="1" applyFill="1" applyBorder="1" applyAlignment="1">
      <alignment horizontal="center" vertical="center"/>
    </xf>
    <xf numFmtId="168" fontId="10" fillId="0" borderId="13" xfId="0" applyNumberFormat="1" applyFont="1" applyFill="1" applyBorder="1" applyAlignment="1">
      <alignment horizontal="center"/>
    </xf>
    <xf numFmtId="168" fontId="10" fillId="0" borderId="15" xfId="0" applyNumberFormat="1" applyFont="1" applyFill="1" applyBorder="1" applyAlignment="1">
      <alignment horizontal="center"/>
    </xf>
    <xf numFmtId="172" fontId="23" fillId="0" borderId="13" xfId="111" applyNumberFormat="1" applyFont="1" applyFill="1" applyBorder="1" applyAlignment="1">
      <alignment horizontal="center" vertical="center"/>
    </xf>
    <xf numFmtId="172" fontId="23" fillId="0" borderId="15" xfId="111"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xf>
    <xf numFmtId="0" fontId="10" fillId="0" borderId="14" xfId="0" applyFont="1" applyFill="1" applyBorder="1" applyAlignment="1">
      <alignment horizontal="center"/>
    </xf>
    <xf numFmtId="0" fontId="86" fillId="0" borderId="24" xfId="1" applyFont="1" applyFill="1" applyBorder="1" applyAlignment="1">
      <alignment horizontal="left" vertical="top" wrapText="1"/>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0" fillId="6" borderId="0" xfId="0" applyFont="1" applyFill="1" applyBorder="1" applyAlignment="1">
      <alignment horizont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168" fontId="23" fillId="0" borderId="14" xfId="2" applyNumberFormat="1" applyFont="1" applyFill="1" applyBorder="1" applyAlignment="1">
      <alignment horizontal="center" vertical="top"/>
    </xf>
    <xf numFmtId="0" fontId="88" fillId="0" borderId="42" xfId="0" applyFont="1" applyFill="1" applyBorder="1" applyAlignment="1">
      <alignment horizontal="left" vertical="top" wrapText="1"/>
    </xf>
    <xf numFmtId="0" fontId="88" fillId="0" borderId="38" xfId="0" applyFont="1" applyFill="1" applyBorder="1" applyAlignment="1">
      <alignment horizontal="left" vertical="top" wrapText="1"/>
    </xf>
    <xf numFmtId="0" fontId="88" fillId="0" borderId="105" xfId="0" applyFont="1" applyFill="1" applyBorder="1" applyAlignment="1">
      <alignment horizontal="left" vertical="top" wrapText="1"/>
    </xf>
    <xf numFmtId="0" fontId="8" fillId="0" borderId="23" xfId="1" applyFill="1" applyBorder="1" applyAlignment="1">
      <alignment horizontal="left" vertical="top" wrapText="1"/>
    </xf>
    <xf numFmtId="0" fontId="9" fillId="0" borderId="0" xfId="0" applyFont="1" applyAlignment="1">
      <alignment horizontal="left" vertical="top" wrapText="1"/>
    </xf>
    <xf numFmtId="0" fontId="7" fillId="2" borderId="2" xfId="0" applyFont="1" applyFill="1" applyBorder="1" applyAlignment="1">
      <alignment horizontal="left" vertical="top"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166" fontId="18" fillId="0" borderId="2" xfId="0" applyNumberFormat="1" applyFont="1" applyBorder="1" applyAlignment="1">
      <alignment horizontal="center" vertical="center"/>
    </xf>
    <xf numFmtId="166" fontId="18" fillId="0" borderId="3" xfId="0" applyNumberFormat="1" applyFont="1" applyBorder="1" applyAlignment="1">
      <alignment horizontal="center" vertical="center"/>
    </xf>
    <xf numFmtId="166" fontId="18" fillId="0" borderId="4" xfId="0" applyNumberFormat="1" applyFont="1" applyBorder="1" applyAlignment="1">
      <alignment horizontal="center" vertical="center"/>
    </xf>
    <xf numFmtId="166" fontId="18" fillId="0" borderId="10"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12" xfId="0" applyNumberFormat="1" applyFont="1" applyBorder="1" applyAlignment="1">
      <alignment horizontal="center" vertical="center"/>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10" xfId="0" applyFont="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12" xfId="0" applyFont="1" applyFill="1" applyBorder="1" applyAlignment="1">
      <alignment horizontal="left" vertical="top" wrapText="1"/>
    </xf>
    <xf numFmtId="0" fontId="7" fillId="3" borderId="2" xfId="1" applyFont="1" applyFill="1" applyBorder="1" applyAlignment="1">
      <alignment horizontal="center" vertical="center" wrapText="1"/>
    </xf>
    <xf numFmtId="0" fontId="7" fillId="3" borderId="3" xfId="1" applyFont="1" applyFill="1" applyBorder="1" applyAlignment="1">
      <alignment horizontal="center" vertical="center" wrapText="1"/>
    </xf>
    <xf numFmtId="0" fontId="7" fillId="3" borderId="4"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3"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5" xfId="0" applyFont="1" applyFill="1" applyBorder="1" applyAlignment="1">
      <alignment horizontal="center" vertical="center" wrapText="1"/>
    </xf>
    <xf numFmtId="0" fontId="85" fillId="2" borderId="0" xfId="0" applyFont="1" applyFill="1" applyAlignment="1">
      <alignment horizontal="center" vertical="center" wrapText="1"/>
    </xf>
    <xf numFmtId="0" fontId="85" fillId="2" borderId="6" xfId="0" applyFont="1" applyFill="1" applyBorder="1" applyAlignment="1">
      <alignment horizontal="center" vertical="center" wrapText="1"/>
    </xf>
    <xf numFmtId="0" fontId="3" fillId="2" borderId="0" xfId="0" applyFont="1" applyFill="1" applyAlignment="1">
      <alignment horizontal="center" vertical="center"/>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10" fillId="6" borderId="12" xfId="0" applyFont="1" applyFill="1" applyBorder="1" applyAlignment="1">
      <alignment horizontal="center" vertical="center" wrapText="1"/>
    </xf>
    <xf numFmtId="2" fontId="23" fillId="0" borderId="15" xfId="2" applyNumberFormat="1" applyFont="1" applyFill="1" applyBorder="1" applyAlignment="1">
      <alignment horizontal="center" vertical="top"/>
    </xf>
    <xf numFmtId="0" fontId="3" fillId="2" borderId="0" xfId="0" applyFont="1" applyFill="1" applyAlignment="1">
      <alignment horizontal="center"/>
    </xf>
    <xf numFmtId="168" fontId="9" fillId="0" borderId="13" xfId="2" applyNumberFormat="1" applyFont="1" applyFill="1" applyBorder="1" applyAlignment="1">
      <alignment horizontal="center" vertical="top"/>
    </xf>
    <xf numFmtId="168" fontId="9" fillId="0" borderId="14" xfId="2" applyNumberFormat="1" applyFont="1" applyFill="1" applyBorder="1" applyAlignment="1">
      <alignment horizontal="center" vertical="top"/>
    </xf>
    <xf numFmtId="168" fontId="9" fillId="0" borderId="15" xfId="2" applyNumberFormat="1" applyFont="1" applyFill="1" applyBorder="1" applyAlignment="1">
      <alignment horizontal="center" vertical="top"/>
    </xf>
    <xf numFmtId="0" fontId="44" fillId="0" borderId="17" xfId="0" applyFont="1" applyBorder="1" applyAlignment="1">
      <alignment horizontal="left" vertical="top" wrapText="1"/>
    </xf>
    <xf numFmtId="0" fontId="44" fillId="0" borderId="16" xfId="0" applyFont="1" applyBorder="1" applyAlignment="1">
      <alignment horizontal="left" vertical="top" wrapText="1"/>
    </xf>
    <xf numFmtId="0" fontId="110" fillId="0" borderId="16" xfId="0" applyFont="1" applyBorder="1" applyAlignment="1">
      <alignment horizontal="left" vertical="top" wrapText="1"/>
    </xf>
    <xf numFmtId="0" fontId="111" fillId="0" borderId="23" xfId="1" applyFont="1" applyFill="1" applyBorder="1" applyAlignment="1">
      <alignment horizontal="left" vertical="top" wrapText="1"/>
    </xf>
    <xf numFmtId="0" fontId="111" fillId="0" borderId="24" xfId="1" applyFont="1" applyFill="1" applyBorder="1" applyAlignment="1">
      <alignment horizontal="left" vertical="top" wrapText="1"/>
    </xf>
    <xf numFmtId="0" fontId="44" fillId="0" borderId="22" xfId="0" applyFont="1" applyBorder="1" applyAlignment="1">
      <alignment horizontal="left" vertical="top" wrapText="1"/>
    </xf>
    <xf numFmtId="0" fontId="44" fillId="0" borderId="23" xfId="0" applyFont="1" applyBorder="1" applyAlignment="1">
      <alignment horizontal="left" vertical="top" wrapText="1"/>
    </xf>
    <xf numFmtId="0" fontId="110" fillId="0" borderId="23" xfId="0" applyFont="1" applyBorder="1" applyAlignment="1">
      <alignment horizontal="left" vertical="top" wrapText="1"/>
    </xf>
    <xf numFmtId="0" fontId="91" fillId="0" borderId="23" xfId="1" applyFont="1" applyFill="1" applyBorder="1" applyAlignment="1">
      <alignment horizontal="left" vertical="top" wrapText="1"/>
    </xf>
    <xf numFmtId="0" fontId="91" fillId="0" borderId="24" xfId="1" applyFont="1" applyFill="1" applyBorder="1" applyAlignment="1">
      <alignment horizontal="left" vertical="top" wrapText="1"/>
    </xf>
    <xf numFmtId="0" fontId="85" fillId="2" borderId="13" xfId="0" applyFont="1" applyFill="1" applyBorder="1" applyAlignment="1">
      <alignment horizontal="left" vertical="center"/>
    </xf>
    <xf numFmtId="0" fontId="85" fillId="2" borderId="14" xfId="0" applyFont="1" applyFill="1" applyBorder="1" applyAlignment="1">
      <alignment horizontal="left" vertical="center"/>
    </xf>
    <xf numFmtId="0" fontId="85" fillId="2" borderId="15" xfId="0" applyFont="1" applyFill="1" applyBorder="1" applyAlignment="1">
      <alignment horizontal="left" vertical="center"/>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6" xfId="0" applyFont="1" applyFill="1" applyBorder="1" applyAlignment="1">
      <alignment horizontal="center" vertical="center" wrapText="1"/>
    </xf>
    <xf numFmtId="165" fontId="74" fillId="0" borderId="2" xfId="2" applyNumberFormat="1" applyFont="1" applyFill="1" applyBorder="1" applyAlignment="1">
      <alignment horizontal="center" vertical="center"/>
    </xf>
    <xf numFmtId="165" fontId="74" fillId="0" borderId="4" xfId="2" applyNumberFormat="1" applyFont="1" applyFill="1" applyBorder="1" applyAlignment="1">
      <alignment horizontal="center" vertical="center"/>
    </xf>
    <xf numFmtId="165" fontId="74" fillId="0" borderId="10" xfId="2" applyNumberFormat="1" applyFont="1" applyFill="1" applyBorder="1" applyAlignment="1">
      <alignment horizontal="center" vertical="center"/>
    </xf>
    <xf numFmtId="165" fontId="74" fillId="0" borderId="12" xfId="2" applyNumberFormat="1"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14" fillId="0" borderId="37" xfId="0" applyFont="1" applyBorder="1" applyAlignment="1">
      <alignment horizontal="left" vertical="top" wrapText="1"/>
    </xf>
    <xf numFmtId="0" fontId="14" fillId="0" borderId="38" xfId="0" applyFont="1" applyBorder="1" applyAlignment="1">
      <alignment horizontal="left" vertical="top" wrapText="1"/>
    </xf>
    <xf numFmtId="0" fontId="14" fillId="0" borderId="105" xfId="0" applyFont="1" applyBorder="1" applyAlignment="1">
      <alignment horizontal="left" vertical="top" wrapText="1"/>
    </xf>
    <xf numFmtId="0" fontId="88" fillId="0" borderId="42" xfId="0" applyFont="1" applyBorder="1" applyAlignment="1">
      <alignment horizontal="left" vertical="top" wrapText="1"/>
    </xf>
    <xf numFmtId="0" fontId="88" fillId="0" borderId="38" xfId="0" applyFont="1" applyBorder="1" applyAlignment="1">
      <alignment horizontal="left" vertical="top" wrapText="1"/>
    </xf>
    <xf numFmtId="0" fontId="88" fillId="0" borderId="105" xfId="0" applyFont="1" applyBorder="1" applyAlignment="1">
      <alignment horizontal="left" vertical="top" wrapText="1"/>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4" fillId="0" borderId="108" xfId="0" applyFont="1" applyBorder="1" applyAlignment="1">
      <alignment horizontal="left" vertical="top" wrapText="1"/>
    </xf>
    <xf numFmtId="0" fontId="88" fillId="0" borderId="44" xfId="0" applyFont="1" applyBorder="1" applyAlignment="1">
      <alignment horizontal="left" vertical="top" wrapText="1"/>
    </xf>
    <xf numFmtId="0" fontId="88" fillId="0" borderId="36" xfId="0" applyFont="1" applyBorder="1" applyAlignment="1">
      <alignment horizontal="left" vertical="top" wrapText="1"/>
    </xf>
    <xf numFmtId="0" fontId="88" fillId="0" borderId="108" xfId="0" applyFont="1" applyBorder="1" applyAlignment="1">
      <alignment horizontal="left" vertical="top" wrapText="1"/>
    </xf>
    <xf numFmtId="167" fontId="23" fillId="0" borderId="14" xfId="2" applyNumberFormat="1" applyFont="1" applyFill="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4" fillId="2" borderId="0" xfId="0" applyFont="1" applyFill="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15" xfId="0" applyFont="1" applyBorder="1" applyAlignment="1">
      <alignment horizontal="left" vertical="center"/>
    </xf>
    <xf numFmtId="166" fontId="18" fillId="0" borderId="13" xfId="0" applyNumberFormat="1" applyFont="1" applyBorder="1" applyAlignment="1">
      <alignment horizontal="center" vertical="center"/>
    </xf>
    <xf numFmtId="166" fontId="18" fillId="0" borderId="15" xfId="0" applyNumberFormat="1" applyFont="1" applyBorder="1" applyAlignment="1">
      <alignment horizontal="center" vertical="center"/>
    </xf>
  </cellXfs>
  <cellStyles count="185">
    <cellStyle name="20% - Accent1 2" xfId="6" xr:uid="{00000000-0005-0000-0000-000000000000}"/>
    <cellStyle name="20% - Accent1 2 2" xfId="7" xr:uid="{00000000-0005-0000-0000-000001000000}"/>
    <cellStyle name="20% - Accent1 2 3" xfId="121" xr:uid="{0F3C43ED-22D8-4D4C-A520-DD9753F5C1D8}"/>
    <cellStyle name="20% - Accent1 3" xfId="122" xr:uid="{40496577-163A-4273-9F87-E79A6DA76664}"/>
    <cellStyle name="20% - Accent2 2" xfId="8" xr:uid="{00000000-0005-0000-0000-000002000000}"/>
    <cellStyle name="20% - Accent2 2 2" xfId="9" xr:uid="{00000000-0005-0000-0000-000003000000}"/>
    <cellStyle name="20% - Accent2 2 3" xfId="123" xr:uid="{384B66AB-E70B-46BE-ADDE-D487EE7BD816}"/>
    <cellStyle name="20% - Accent2 3" xfId="124" xr:uid="{F650FD4D-8F3E-4443-8401-850485BB1B59}"/>
    <cellStyle name="20% - Accent3 2" xfId="10" xr:uid="{00000000-0005-0000-0000-000004000000}"/>
    <cellStyle name="20% - Accent3 2 2" xfId="11" xr:uid="{00000000-0005-0000-0000-000005000000}"/>
    <cellStyle name="20% - Accent3 2 3" xfId="125" xr:uid="{8AFCBF65-C711-4252-9402-7EF598E09D1F}"/>
    <cellStyle name="20% - Accent3 3" xfId="126" xr:uid="{B207179A-F81A-4A0B-B39D-37C492F23E06}"/>
    <cellStyle name="20% - Accent4 2" xfId="12" xr:uid="{00000000-0005-0000-0000-000006000000}"/>
    <cellStyle name="20% - Accent4 2 2" xfId="13" xr:uid="{00000000-0005-0000-0000-000007000000}"/>
    <cellStyle name="20% - Accent4 2 3" xfId="127" xr:uid="{939F2A9D-1577-4EFD-B2E6-2CA3FA27A0A9}"/>
    <cellStyle name="20% - Accent4 3" xfId="128" xr:uid="{BA410385-6E5F-42D3-A57C-1AB3C417947A}"/>
    <cellStyle name="20% - Accent5 2" xfId="14" xr:uid="{00000000-0005-0000-0000-000008000000}"/>
    <cellStyle name="20% - Accent5 2 2" xfId="15" xr:uid="{00000000-0005-0000-0000-000009000000}"/>
    <cellStyle name="20% - Accent5 2 3" xfId="129" xr:uid="{9085EDF5-FC7C-4A20-9049-9E7FA97C2D98}"/>
    <cellStyle name="20% - Accent5 3" xfId="130" xr:uid="{5E62A028-8479-460D-9DB0-605D1469E2B6}"/>
    <cellStyle name="20% - Accent6 2" xfId="16" xr:uid="{00000000-0005-0000-0000-00000A000000}"/>
    <cellStyle name="20% - Accent6 2 2" xfId="17" xr:uid="{00000000-0005-0000-0000-00000B000000}"/>
    <cellStyle name="20% - Accent6 2 3" xfId="131" xr:uid="{DF67CC7C-5B99-442F-9B9C-F23BB3EE0EE3}"/>
    <cellStyle name="20% - Accent6 3" xfId="132" xr:uid="{2E9EE8E8-E241-40AD-A3A5-116409D2CB3B}"/>
    <cellStyle name="40% - Accent1 2" xfId="18" xr:uid="{00000000-0005-0000-0000-00000C000000}"/>
    <cellStyle name="40% - Accent1 2 2" xfId="19" xr:uid="{00000000-0005-0000-0000-00000D000000}"/>
    <cellStyle name="40% - Accent1 2 3" xfId="133" xr:uid="{7F89C52F-4149-4881-BB2C-474DC8C4EB09}"/>
    <cellStyle name="40% - Accent1 3" xfId="134" xr:uid="{A7606451-85B0-4F16-BB93-15A39F23E8BD}"/>
    <cellStyle name="40% - Accent2 2" xfId="20" xr:uid="{00000000-0005-0000-0000-00000E000000}"/>
    <cellStyle name="40% - Accent2 2 2" xfId="21" xr:uid="{00000000-0005-0000-0000-00000F000000}"/>
    <cellStyle name="40% - Accent2 2 3" xfId="135" xr:uid="{936DA818-4BBE-4C3A-B02F-CECF38F0518D}"/>
    <cellStyle name="40% - Accent2 3" xfId="136" xr:uid="{B58AC1A5-6282-4941-B2E1-C21E34AE01B3}"/>
    <cellStyle name="40% - Accent3 2" xfId="22" xr:uid="{00000000-0005-0000-0000-000010000000}"/>
    <cellStyle name="40% - Accent3 2 2" xfId="23" xr:uid="{00000000-0005-0000-0000-000011000000}"/>
    <cellStyle name="40% - Accent3 2 3" xfId="137" xr:uid="{C490697E-C797-4990-BCD2-85AE35614E74}"/>
    <cellStyle name="40% - Accent3 3" xfId="138" xr:uid="{27A6906F-4454-447E-8D2D-668E3E3995E7}"/>
    <cellStyle name="40% - Accent4 2" xfId="24" xr:uid="{00000000-0005-0000-0000-000012000000}"/>
    <cellStyle name="40% - Accent4 2 2" xfId="25" xr:uid="{00000000-0005-0000-0000-000013000000}"/>
    <cellStyle name="40% - Accent4 2 3" xfId="139" xr:uid="{361417D8-5203-47AE-AC49-6FB2951C361F}"/>
    <cellStyle name="40% - Accent4 3" xfId="140" xr:uid="{96D3DF15-5787-4E92-A654-084D5B113A5D}"/>
    <cellStyle name="40% - Accent5 2" xfId="26" xr:uid="{00000000-0005-0000-0000-000014000000}"/>
    <cellStyle name="40% - Accent5 2 2" xfId="27" xr:uid="{00000000-0005-0000-0000-000015000000}"/>
    <cellStyle name="40% - Accent5 2 3" xfId="141" xr:uid="{EA62300B-F2FF-42B1-BAEC-80FFBA48CE6E}"/>
    <cellStyle name="40% - Accent5 3" xfId="142" xr:uid="{460A1F30-8F79-4DDE-A308-CBE2073F379E}"/>
    <cellStyle name="40% - Accent6 2" xfId="28" xr:uid="{00000000-0005-0000-0000-000016000000}"/>
    <cellStyle name="40% - Accent6 2 2" xfId="29" xr:uid="{00000000-0005-0000-0000-000017000000}"/>
    <cellStyle name="40% - Accent6 2 3" xfId="143" xr:uid="{3DCB6EAE-2CC7-4B39-B0AB-9CC4B9A6048C}"/>
    <cellStyle name="40% - Accent6 3" xfId="144" xr:uid="{A4231985-A51F-4F18-8606-287BF27373D6}"/>
    <cellStyle name="60% - Accent1 2" xfId="30" xr:uid="{00000000-0005-0000-0000-000018000000}"/>
    <cellStyle name="60% - Accent1 2 2" xfId="31" xr:uid="{00000000-0005-0000-0000-000019000000}"/>
    <cellStyle name="60% - Accent1 2 3" xfId="145" xr:uid="{0CEB0C62-2668-4532-8BC4-7BA8641F0633}"/>
    <cellStyle name="60% - Accent2 2" xfId="32" xr:uid="{00000000-0005-0000-0000-00001A000000}"/>
    <cellStyle name="60% - Accent2 2 2" xfId="33" xr:uid="{00000000-0005-0000-0000-00001B000000}"/>
    <cellStyle name="60% - Accent2 2 3" xfId="146" xr:uid="{C0B2790F-AF33-45C9-B95F-D209EACE678B}"/>
    <cellStyle name="60% - Accent3 2" xfId="34" xr:uid="{00000000-0005-0000-0000-00001C000000}"/>
    <cellStyle name="60% - Accent3 2 2" xfId="35" xr:uid="{00000000-0005-0000-0000-00001D000000}"/>
    <cellStyle name="60% - Accent3 2 3" xfId="147" xr:uid="{0197F4AF-F556-4933-9514-A6F40D4C2549}"/>
    <cellStyle name="60% - Accent4 2" xfId="36" xr:uid="{00000000-0005-0000-0000-00001E000000}"/>
    <cellStyle name="60% - Accent4 2 2" xfId="37" xr:uid="{00000000-0005-0000-0000-00001F000000}"/>
    <cellStyle name="60% - Accent4 2 3" xfId="148" xr:uid="{354DDD7E-4474-4030-B973-71DE89812C5C}"/>
    <cellStyle name="60% - Accent5 2" xfId="38" xr:uid="{00000000-0005-0000-0000-000020000000}"/>
    <cellStyle name="60% - Accent5 2 2" xfId="39" xr:uid="{00000000-0005-0000-0000-000021000000}"/>
    <cellStyle name="60% - Accent5 2 3" xfId="149" xr:uid="{2988ABF7-A56C-4169-98FC-970562303639}"/>
    <cellStyle name="60% - Accent6 2" xfId="40" xr:uid="{00000000-0005-0000-0000-000022000000}"/>
    <cellStyle name="60% - Accent6 2 2" xfId="41" xr:uid="{00000000-0005-0000-0000-000023000000}"/>
    <cellStyle name="60% - Accent6 2 3" xfId="150" xr:uid="{77D1278C-027A-49C1-B93E-50FFCDA11627}"/>
    <cellStyle name="Accent1 2" xfId="42" xr:uid="{00000000-0005-0000-0000-000024000000}"/>
    <cellStyle name="Accent1 2 2" xfId="43" xr:uid="{00000000-0005-0000-0000-000025000000}"/>
    <cellStyle name="Accent1 2 3" xfId="151" xr:uid="{E41A178C-8304-400F-B731-A9E4CA017067}"/>
    <cellStyle name="Accent2 2" xfId="44" xr:uid="{00000000-0005-0000-0000-000026000000}"/>
    <cellStyle name="Accent2 2 2" xfId="45" xr:uid="{00000000-0005-0000-0000-000027000000}"/>
    <cellStyle name="Accent2 2 3" xfId="152" xr:uid="{2D3FA32F-C086-42C9-BFF2-0F298C2EB27B}"/>
    <cellStyle name="Accent3 2" xfId="46" xr:uid="{00000000-0005-0000-0000-000028000000}"/>
    <cellStyle name="Accent3 2 2" xfId="47" xr:uid="{00000000-0005-0000-0000-000029000000}"/>
    <cellStyle name="Accent3 2 3" xfId="153" xr:uid="{980F5F26-719E-45DB-BBB5-13F4C5701EE9}"/>
    <cellStyle name="Accent4 2" xfId="48" xr:uid="{00000000-0005-0000-0000-00002A000000}"/>
    <cellStyle name="Accent4 2 2" xfId="49" xr:uid="{00000000-0005-0000-0000-00002B000000}"/>
    <cellStyle name="Accent4 2 3" xfId="154" xr:uid="{B5431343-17AC-4D6A-A923-95F207E76D34}"/>
    <cellStyle name="Accent5 2" xfId="50" xr:uid="{00000000-0005-0000-0000-00002C000000}"/>
    <cellStyle name="Accent5 2 2" xfId="51" xr:uid="{00000000-0005-0000-0000-00002D000000}"/>
    <cellStyle name="Accent5 2 3" xfId="155" xr:uid="{FF08765C-E4FA-43A8-ACFC-35BEDA0D2131}"/>
    <cellStyle name="Accent6 2" xfId="52" xr:uid="{00000000-0005-0000-0000-00002E000000}"/>
    <cellStyle name="Accent6 2 2" xfId="53" xr:uid="{00000000-0005-0000-0000-00002F000000}"/>
    <cellStyle name="Accent6 2 3" xfId="156" xr:uid="{BA001319-8435-4709-B616-D8ED1212E660}"/>
    <cellStyle name="Bad 2" xfId="54" xr:uid="{00000000-0005-0000-0000-000030000000}"/>
    <cellStyle name="Bad 2 2" xfId="55" xr:uid="{00000000-0005-0000-0000-000031000000}"/>
    <cellStyle name="Bad 2 3" xfId="157" xr:uid="{525CCA72-1D15-439B-B597-11DBA66801A6}"/>
    <cellStyle name="Calculation 2" xfId="56" xr:uid="{00000000-0005-0000-0000-000032000000}"/>
    <cellStyle name="Calculation 2 2" xfId="57" xr:uid="{00000000-0005-0000-0000-000033000000}"/>
    <cellStyle name="Calculation 2 3" xfId="158" xr:uid="{06464900-3F11-4268-A8B9-EC42A575AF49}"/>
    <cellStyle name="Check Cell 2" xfId="58" xr:uid="{00000000-0005-0000-0000-000034000000}"/>
    <cellStyle name="Check Cell 2 2" xfId="59" xr:uid="{00000000-0005-0000-0000-000035000000}"/>
    <cellStyle name="Check Cell 2 3" xfId="159" xr:uid="{F0C530C9-6F45-4DB5-A2FC-6E6687C7BB42}"/>
    <cellStyle name="Comma" xfId="2" builtinId="3"/>
    <cellStyle name="Comma 2" xfId="61" xr:uid="{00000000-0005-0000-0000-000037000000}"/>
    <cellStyle name="Comma 2 2" xfId="62" xr:uid="{00000000-0005-0000-0000-000038000000}"/>
    <cellStyle name="Comma 2 2 2" xfId="160" xr:uid="{A1BFD3BC-7EDD-4B9B-9DF0-D7CC81200E92}"/>
    <cellStyle name="Comma 2 3" xfId="119" xr:uid="{18A8507A-CBEF-4E16-8754-C60164A3BD8C}"/>
    <cellStyle name="Comma 3" xfId="4" xr:uid="{00000000-0005-0000-0000-000039000000}"/>
    <cellStyle name="Comma 3 2" xfId="63" xr:uid="{00000000-0005-0000-0000-00003A000000}"/>
    <cellStyle name="Comma 3 3" xfId="161" xr:uid="{DDB6F2DB-9DE4-400D-9E9C-40E37E0059B0}"/>
    <cellStyle name="Comma 4" xfId="64" xr:uid="{00000000-0005-0000-0000-00003B000000}"/>
    <cellStyle name="Comma 4 2" xfId="162" xr:uid="{D1E1C949-BF75-44D6-B0AC-062CF3BBB814}"/>
    <cellStyle name="Comma 5" xfId="65" xr:uid="{00000000-0005-0000-0000-00003C000000}"/>
    <cellStyle name="Comma 6" xfId="66" xr:uid="{00000000-0005-0000-0000-00003D000000}"/>
    <cellStyle name="Comma 7" xfId="60" xr:uid="{00000000-0005-0000-0000-00003E000000}"/>
    <cellStyle name="Comma 8" xfId="115" xr:uid="{594F7934-8683-42D0-A6A8-9D4D2D7AAD5C}"/>
    <cellStyle name="Explanatory Text 2" xfId="67" xr:uid="{00000000-0005-0000-0000-00003F000000}"/>
    <cellStyle name="Explanatory Text 2 2" xfId="68" xr:uid="{00000000-0005-0000-0000-000040000000}"/>
    <cellStyle name="Explanatory Text 2 3" xfId="163" xr:uid="{B902A9E0-61FF-4256-AB28-46DBBCF3C5E0}"/>
    <cellStyle name="Good 2" xfId="69" xr:uid="{00000000-0005-0000-0000-000041000000}"/>
    <cellStyle name="Good 2 2" xfId="70" xr:uid="{00000000-0005-0000-0000-000042000000}"/>
    <cellStyle name="Good 2 3" xfId="164" xr:uid="{534AAA5C-B47A-4F21-A0DA-D4A5D881364E}"/>
    <cellStyle name="Heading 1 2" xfId="71" xr:uid="{00000000-0005-0000-0000-000043000000}"/>
    <cellStyle name="Heading 1 2 2" xfId="72" xr:uid="{00000000-0005-0000-0000-000044000000}"/>
    <cellStyle name="Heading 1 2 3" xfId="165" xr:uid="{23EA2FE3-A73F-412E-9176-461E147FC519}"/>
    <cellStyle name="Heading 2 2" xfId="73" xr:uid="{00000000-0005-0000-0000-000045000000}"/>
    <cellStyle name="Heading 2 2 2" xfId="74" xr:uid="{00000000-0005-0000-0000-000046000000}"/>
    <cellStyle name="Heading 2 2 3" xfId="166" xr:uid="{6A808D91-F86E-4691-AC02-98E429520153}"/>
    <cellStyle name="Heading 3 2" xfId="75" xr:uid="{00000000-0005-0000-0000-000047000000}"/>
    <cellStyle name="Heading 3 2 2" xfId="76" xr:uid="{00000000-0005-0000-0000-000048000000}"/>
    <cellStyle name="Heading 3 2 3" xfId="167" xr:uid="{1052AAF6-D352-4DB8-BAB0-A21999717E14}"/>
    <cellStyle name="Heading 4 2" xfId="77" xr:uid="{00000000-0005-0000-0000-000049000000}"/>
    <cellStyle name="Heading 4 2 2" xfId="78" xr:uid="{00000000-0005-0000-0000-00004A000000}"/>
    <cellStyle name="Heading 4 2 3" xfId="168" xr:uid="{2A0C1632-031C-417D-ADC9-65EC326A2D81}"/>
    <cellStyle name="Hyperlink" xfId="1" builtinId="8"/>
    <cellStyle name="Hyperlink 2" xfId="80" xr:uid="{00000000-0005-0000-0000-00004C000000}"/>
    <cellStyle name="Hyperlink 2 2" xfId="120" xr:uid="{3690AA72-C1CB-4276-871F-B9805C41E933}"/>
    <cellStyle name="Hyperlink 3" xfId="79" xr:uid="{00000000-0005-0000-0000-00004D000000}"/>
    <cellStyle name="Hyperlink 4" xfId="116" xr:uid="{FAB17742-495F-4255-A76C-052B5EB1877B}"/>
    <cellStyle name="Input 2" xfId="81" xr:uid="{00000000-0005-0000-0000-00004E000000}"/>
    <cellStyle name="Input 2 2" xfId="82" xr:uid="{00000000-0005-0000-0000-00004F000000}"/>
    <cellStyle name="Input 2 3" xfId="169" xr:uid="{6F8A6C81-0608-405E-8887-694BCB7C203A}"/>
    <cellStyle name="Linked Cell 2" xfId="83" xr:uid="{00000000-0005-0000-0000-000050000000}"/>
    <cellStyle name="Linked Cell 2 2" xfId="84" xr:uid="{00000000-0005-0000-0000-000051000000}"/>
    <cellStyle name="Linked Cell 2 3" xfId="170" xr:uid="{33A7A534-D390-48BA-B990-FED94AE5AA15}"/>
    <cellStyle name="Neutral 2" xfId="85" xr:uid="{00000000-0005-0000-0000-000052000000}"/>
    <cellStyle name="Neutral 2 2" xfId="86" xr:uid="{00000000-0005-0000-0000-000053000000}"/>
    <cellStyle name="Neutral 2 3" xfId="171" xr:uid="{8F094F65-A06D-4629-B39E-2031FDDD1284}"/>
    <cellStyle name="Normal" xfId="0" builtinId="0"/>
    <cellStyle name="Normal 10" xfId="114" xr:uid="{6A8FC7FB-5C57-470C-BF5A-E4C0C87F6860}"/>
    <cellStyle name="Normal 2" xfId="3" xr:uid="{00000000-0005-0000-0000-000055000000}"/>
    <cellStyle name="Normal 2 2" xfId="88" xr:uid="{00000000-0005-0000-0000-000056000000}"/>
    <cellStyle name="Normal 2 3" xfId="89" xr:uid="{00000000-0005-0000-0000-000057000000}"/>
    <cellStyle name="Normal 2 3 2" xfId="172" xr:uid="{E743A758-365E-4C32-BAA4-76A4913F0049}"/>
    <cellStyle name="Normal 2 4" xfId="87" xr:uid="{00000000-0005-0000-0000-000058000000}"/>
    <cellStyle name="Normal 2 5" xfId="117" xr:uid="{6D140164-86D7-4862-B038-8FEB2039CAB4}"/>
    <cellStyle name="Normal 22" xfId="184" xr:uid="{E1275D84-FDCF-47E0-8D5E-7ADB9E88869E}"/>
    <cellStyle name="Normal 228" xfId="113" xr:uid="{18829B3A-829E-43EF-B001-EFE7D13BA857}"/>
    <cellStyle name="Normal 24 6" xfId="183" xr:uid="{226524D6-059C-40B6-A857-E0C7F675C0BA}"/>
    <cellStyle name="Normal 3" xfId="90" xr:uid="{00000000-0005-0000-0000-000059000000}"/>
    <cellStyle name="Normal 3 2" xfId="91" xr:uid="{00000000-0005-0000-0000-00005A000000}"/>
    <cellStyle name="Normal 3 2 2" xfId="174" xr:uid="{EF06642E-1C7B-4946-95B9-31F867753DC8}"/>
    <cellStyle name="Normal 3 3" xfId="173" xr:uid="{00AD1D61-AE80-4A16-B6EE-7CCEF8B957EF}"/>
    <cellStyle name="Normal 4" xfId="92" xr:uid="{00000000-0005-0000-0000-00005B000000}"/>
    <cellStyle name="Normal 4 2" xfId="93" xr:uid="{00000000-0005-0000-0000-00005C000000}"/>
    <cellStyle name="Normal 4 3" xfId="175" xr:uid="{9E2F3AFF-C581-4D27-8046-9D19490C8F1A}"/>
    <cellStyle name="Normal 5" xfId="94" xr:uid="{00000000-0005-0000-0000-00005D000000}"/>
    <cellStyle name="Normal 5 2" xfId="95" xr:uid="{00000000-0005-0000-0000-00005E000000}"/>
    <cellStyle name="Normal 6" xfId="96" xr:uid="{00000000-0005-0000-0000-00005F000000}"/>
    <cellStyle name="Normal 7" xfId="97" xr:uid="{00000000-0005-0000-0000-000060000000}"/>
    <cellStyle name="Normal 8" xfId="98" xr:uid="{00000000-0005-0000-0000-000061000000}"/>
    <cellStyle name="Normal 9" xfId="5" xr:uid="{00000000-0005-0000-0000-000062000000}"/>
    <cellStyle name="Normal_TSGB 3.2 (2009)" xfId="112" xr:uid="{00000000-0005-0000-0000-000063000000}"/>
    <cellStyle name="Note 2" xfId="99" xr:uid="{00000000-0005-0000-0000-000064000000}"/>
    <cellStyle name="Note 2 2" xfId="100" xr:uid="{00000000-0005-0000-0000-000065000000}"/>
    <cellStyle name="Note 2 3" xfId="176" xr:uid="{0AE69F18-F4A4-4A0D-9649-A3B8E266A96B}"/>
    <cellStyle name="Note 3" xfId="177" xr:uid="{EAAA641D-0B63-46CF-BD8B-ABCF62FE793F}"/>
    <cellStyle name="Output 2" xfId="101" xr:uid="{00000000-0005-0000-0000-000066000000}"/>
    <cellStyle name="Output 2 2" xfId="102" xr:uid="{00000000-0005-0000-0000-000067000000}"/>
    <cellStyle name="Output 2 3" xfId="178" xr:uid="{91A84F31-9759-46E0-A715-827999FEFA01}"/>
    <cellStyle name="Percent" xfId="111" builtinId="5"/>
    <cellStyle name="Percent 2" xfId="104" xr:uid="{00000000-0005-0000-0000-000069000000}"/>
    <cellStyle name="Percent 2 2" xfId="179" xr:uid="{29A23025-9192-47D1-A988-061429DAA29F}"/>
    <cellStyle name="Percent 2 3" xfId="118" xr:uid="{BCAB9917-4326-45DA-AA6C-D5A807F9BB8A}"/>
    <cellStyle name="Percent 3" xfId="105" xr:uid="{00000000-0005-0000-0000-00006A000000}"/>
    <cellStyle name="Percent 4" xfId="103" xr:uid="{00000000-0005-0000-0000-00006B000000}"/>
    <cellStyle name="Percent 4 2" xfId="180" xr:uid="{5DB9A6DF-6578-424B-A8D9-21DF8AA46579}"/>
    <cellStyle name="Title 2" xfId="106" xr:uid="{00000000-0005-0000-0000-00006C000000}"/>
    <cellStyle name="Total 2" xfId="107" xr:uid="{00000000-0005-0000-0000-00006D000000}"/>
    <cellStyle name="Total 2 2" xfId="108" xr:uid="{00000000-0005-0000-0000-00006E000000}"/>
    <cellStyle name="Total 2 3" xfId="181" xr:uid="{C76AEC92-80A8-4068-90C5-29DB57801717}"/>
    <cellStyle name="Warning Text 2" xfId="109" xr:uid="{00000000-0005-0000-0000-00006F000000}"/>
    <cellStyle name="Warning Text 2 2" xfId="110" xr:uid="{00000000-0005-0000-0000-000070000000}"/>
    <cellStyle name="Warning Text 2 3" xfId="182" xr:uid="{857B5248-DD9A-4FE7-B62C-4417D9B21998}"/>
  </cellStyles>
  <dxfs count="2">
    <dxf>
      <font>
        <b/>
        <i val="0"/>
        <color rgb="FF00B050"/>
      </font>
    </dxf>
    <dxf>
      <font>
        <color rgb="FF9C0006"/>
      </font>
    </dxf>
  </dxfs>
  <tableStyles count="0" defaultTableStyle="TableStyleMedium2" defaultPivotStyle="PivotStyleLight16"/>
  <colors>
    <mruColors>
      <color rgb="FFEFDECD"/>
      <color rgb="FFF9F9F9"/>
      <color rgb="FFF5EADF"/>
      <color rgb="FFA7AEB3"/>
      <color rgb="FFFFFFE5"/>
      <color rgb="FFFFFFEF"/>
      <color rgb="FFFFFFCC"/>
      <color rgb="FF677077"/>
      <color rgb="FF4E555A"/>
      <color rgb="FF7F89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Energy Generation'!A1"/><Relationship Id="rId7" Type="http://schemas.openxmlformats.org/officeDocument/2006/relationships/hyperlink" Target="https://www.greatermanchester-ca.gov.uk/media/2007/unit-cost-database-v20.xlsx" TargetMode="External"/><Relationship Id="rId2" Type="http://schemas.openxmlformats.org/officeDocument/2006/relationships/hyperlink" Target="#'Energy Usage'!A1"/><Relationship Id="rId1" Type="http://schemas.openxmlformats.org/officeDocument/2006/relationships/hyperlink" Target="#'User Instructions'!A1"/><Relationship Id="rId6" Type="http://schemas.openxmlformats.org/officeDocument/2006/relationships/hyperlink" Target="https://www.greatermanchester-ca.gov.uk/what-we-do/research/research-cost-benefit-analysis/" TargetMode="External"/><Relationship Id="rId5" Type="http://schemas.openxmlformats.org/officeDocument/2006/relationships/hyperlink" Target="https://www.gov.uk/government/publications/the-green-book-appraisal-and-evaluation-in-central-governent" TargetMode="External"/><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2.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5.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6.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7.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8.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19.xml.rels><?xml version="1.0" encoding="UTF-8" standalone="yes"?>
<Relationships xmlns="http://schemas.openxmlformats.org/package/2006/relationships"><Relationship Id="rId8" Type="http://schemas.openxmlformats.org/officeDocument/2006/relationships/hyperlink" Target="#'Energy Generation'!A1"/><Relationship Id="rId3" Type="http://schemas.openxmlformats.org/officeDocument/2006/relationships/hyperlink" Target="#'Outcome Selection'!A1"/><Relationship Id="rId7"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Energy Generation'!A1"/><Relationship Id="rId2" Type="http://schemas.openxmlformats.org/officeDocument/2006/relationships/hyperlink" Target="#'Energy Usage'!A1"/><Relationship Id="rId1" Type="http://schemas.openxmlformats.org/officeDocument/2006/relationships/hyperlink" Target="#Welcome!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Energy Usage'!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Energy Generation'!A1"/></Relationships>
</file>

<file path=xl/drawings/_rels/drawing4.xml.rels><?xml version="1.0" encoding="UTF-8" standalone="yes"?>
<Relationships xmlns="http://schemas.openxmlformats.org/package/2006/relationships"><Relationship Id="rId8" Type="http://schemas.openxmlformats.org/officeDocument/2006/relationships/hyperlink" Target="https://www.gov.uk/government/publications/green-book-supplementary-guidance-environment" TargetMode="External"/><Relationship Id="rId3" Type="http://schemas.openxmlformats.org/officeDocument/2006/relationships/hyperlink" Target="#'Energy Usage'!A1"/><Relationship Id="rId7" Type="http://schemas.openxmlformats.org/officeDocument/2006/relationships/hyperlink" Target="https://www.gov.uk/government/publications/valuation-of-energy-use-and-greenhouse-gas-emissions-for-appraisal" TargetMode="External"/><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https://www.gov.uk/government/publications/the-green-book-appraisal-and-evaluation-in-central-governent" TargetMode="External"/><Relationship Id="rId5" Type="http://schemas.openxmlformats.org/officeDocument/2006/relationships/image" Target="../media/image1.png"/><Relationship Id="rId4" Type="http://schemas.openxmlformats.org/officeDocument/2006/relationships/hyperlink" Target="#'Energy Generation'!A1"/><Relationship Id="rId9" Type="http://schemas.openxmlformats.org/officeDocument/2006/relationships/hyperlink" Target="https://www.gov.uk/government/publications/supporting-public-service-transformation-cost-benefit-analysis-guidance-for-local-partnerships"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Energy Generation'!A1"/><Relationship Id="rId2" Type="http://schemas.openxmlformats.org/officeDocument/2006/relationships/hyperlink" Target="#'User Instructions'!A1"/><Relationship Id="rId1" Type="http://schemas.openxmlformats.org/officeDocument/2006/relationships/hyperlink" Target="#Welcome!A1"/><Relationship Id="rId5" Type="http://schemas.openxmlformats.org/officeDocument/2006/relationships/image" Target="../media/image3.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7.xml.rels><?xml version="1.0" encoding="UTF-8" standalone="yes"?>
<Relationships xmlns="http://schemas.openxmlformats.org/package/2006/relationships"><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Outcome Selection'!A1"/><Relationship Id="rId7" Type="http://schemas.openxmlformats.org/officeDocument/2006/relationships/hyperlink" Target="#'Energy Generation'!A1"/><Relationship Id="rId2" Type="http://schemas.openxmlformats.org/officeDocument/2006/relationships/hyperlink" Target="#'Tool Guidance'!A1"/><Relationship Id="rId1" Type="http://schemas.openxmlformats.org/officeDocument/2006/relationships/hyperlink" Target="#Welcome!A1"/><Relationship Id="rId6" Type="http://schemas.openxmlformats.org/officeDocument/2006/relationships/hyperlink" Target="#'User Instructions'!A1"/><Relationship Id="rId5" Type="http://schemas.openxmlformats.org/officeDocument/2006/relationships/image" Target="../media/image1.png"/><Relationship Id="rId4" Type="http://schemas.openxmlformats.org/officeDocument/2006/relationships/hyperlink" Target="#'Project Selection'!A1"/></Relationships>
</file>

<file path=xl/drawings/_rels/drawing9.xml.rels><?xml version="1.0" encoding="UTF-8" standalone="yes"?>
<Relationships xmlns="http://schemas.openxmlformats.org/package/2006/relationships"><Relationship Id="rId3" Type="http://schemas.openxmlformats.org/officeDocument/2006/relationships/hyperlink" Target="#'Energy Generation'!A1"/><Relationship Id="rId2" Type="http://schemas.openxmlformats.org/officeDocument/2006/relationships/hyperlink" Target="#'User Instructions'!A1"/><Relationship Id="rId1" Type="http://schemas.openxmlformats.org/officeDocument/2006/relationships/hyperlink" Target="#Welcome!A1"/><Relationship Id="rId5" Type="http://schemas.openxmlformats.org/officeDocument/2006/relationships/image" Target="../media/image3.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295275</xdr:colOff>
      <xdr:row>1</xdr:row>
      <xdr:rowOff>114300</xdr:rowOff>
    </xdr:to>
    <xdr:sp macro="" textlink="">
      <xdr:nvSpPr>
        <xdr:cNvPr id="1025" name="AutoShape 1" descr="Image result for gmca logo">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7305675" y="129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1026" name="AutoShape 2" descr="Image result for gmca logo">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7315200"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1027" name="AutoShape 3" descr="Image result for gmca logo">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7315200" y="209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114300</xdr:rowOff>
    </xdr:to>
    <xdr:sp macro="" textlink="">
      <xdr:nvSpPr>
        <xdr:cNvPr id="1029" name="AutoShape 5" descr="Image result for new economy">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91440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28" name="Rounded Rectangle 27">
          <a:extLst>
            <a:ext uri="{FF2B5EF4-FFF2-40B4-BE49-F238E27FC236}">
              <a16:creationId xmlns:a16="http://schemas.microsoft.com/office/drawing/2014/main" id="{00000000-0008-0000-0000-00001C000000}"/>
            </a:ext>
          </a:extLst>
        </xdr:cNvPr>
        <xdr:cNvSpPr/>
      </xdr:nvSpPr>
      <xdr:spPr>
        <a:xfrm>
          <a:off x="168350" y="1148530"/>
          <a:ext cx="181539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29" name="Rounded Rectangle 28">
          <a:hlinkClick xmlns:r="http://schemas.openxmlformats.org/officeDocument/2006/relationships" r:id="rId1"/>
          <a:extLst>
            <a:ext uri="{FF2B5EF4-FFF2-40B4-BE49-F238E27FC236}">
              <a16:creationId xmlns:a16="http://schemas.microsoft.com/office/drawing/2014/main" id="{00000000-0008-0000-0000-00001D000000}"/>
            </a:ext>
          </a:extLst>
        </xdr:cNvPr>
        <xdr:cNvSpPr/>
      </xdr:nvSpPr>
      <xdr:spPr>
        <a:xfrm>
          <a:off x="167653" y="1722165"/>
          <a:ext cx="182197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0" name="Rounded Rectangle 29">
          <a:hlinkClick xmlns:r="http://schemas.openxmlformats.org/officeDocument/2006/relationships" r:id="rId2"/>
          <a:extLst>
            <a:ext uri="{FF2B5EF4-FFF2-40B4-BE49-F238E27FC236}">
              <a16:creationId xmlns:a16="http://schemas.microsoft.com/office/drawing/2014/main" id="{00000000-0008-0000-0000-00001E000000}"/>
            </a:ext>
          </a:extLst>
        </xdr:cNvPr>
        <xdr:cNvSpPr/>
      </xdr:nvSpPr>
      <xdr:spPr>
        <a:xfrm>
          <a:off x="172270" y="2304444"/>
          <a:ext cx="181539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000-00001F000000}"/>
            </a:ext>
          </a:extLst>
        </xdr:cNvPr>
        <xdr:cNvSpPr/>
      </xdr:nvSpPr>
      <xdr:spPr>
        <a:xfrm>
          <a:off x="175332" y="2872550"/>
          <a:ext cx="18153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295275</xdr:colOff>
      <xdr:row>1</xdr:row>
      <xdr:rowOff>0</xdr:rowOff>
    </xdr:to>
    <xdr:sp macro="" textlink="">
      <xdr:nvSpPr>
        <xdr:cNvPr id="32" name="AutoShape 1" descr="Image result for gmca logo">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7019925"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3" name="AutoShape 2" descr="Image result for gmca logo">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70294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4" name="AutoShape 3" descr="Image result for gmca logo">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70294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5" name="AutoShape 5" descr="Image result for new economy">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88582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295275</xdr:colOff>
      <xdr:row>10</xdr:row>
      <xdr:rowOff>76200</xdr:rowOff>
    </xdr:to>
    <xdr:sp macro="" textlink="">
      <xdr:nvSpPr>
        <xdr:cNvPr id="36" name="AutoShape 1" descr="Image result for gmca logo">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70199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37" name="AutoShape 2" descr="Image result for gmca logo">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19</xdr:row>
      <xdr:rowOff>0</xdr:rowOff>
    </xdr:from>
    <xdr:to>
      <xdr:col>13</xdr:col>
      <xdr:colOff>304800</xdr:colOff>
      <xdr:row>20</xdr:row>
      <xdr:rowOff>114300</xdr:rowOff>
    </xdr:to>
    <xdr:sp macro="" textlink="">
      <xdr:nvSpPr>
        <xdr:cNvPr id="38" name="AutoShape 3" descr="Image result for gmca logo">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70294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39" name="AutoShape 5" descr="Image result for new economy">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88582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211684"/>
          <a:ext cx="1660036" cy="578891"/>
        </a:xfrm>
        <a:prstGeom prst="rect">
          <a:avLst/>
        </a:prstGeom>
        <a:ln>
          <a:noFill/>
        </a:ln>
      </xdr:spPr>
    </xdr:pic>
    <xdr:clientData/>
  </xdr:twoCellAnchor>
  <xdr:twoCellAnchor>
    <xdr:from>
      <xdr:col>5</xdr:col>
      <xdr:colOff>28575</xdr:colOff>
      <xdr:row>23</xdr:row>
      <xdr:rowOff>171450</xdr:rowOff>
    </xdr:from>
    <xdr:to>
      <xdr:col>13</xdr:col>
      <xdr:colOff>338815</xdr:colOff>
      <xdr:row>25</xdr:row>
      <xdr:rowOff>48986</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2181225" y="4352925"/>
          <a:ext cx="5187040" cy="258536"/>
        </a:xfrm>
        <a:prstGeom prst="rect">
          <a:avLst/>
        </a:prstGeom>
        <a:solidFill>
          <a:schemeClr val="tx1">
            <a:lumMod val="75000"/>
            <a:lumOff val="25000"/>
          </a:schemeClr>
        </a:solidFill>
        <a:ln w="12700">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000" b="0">
              <a:latin typeface="Arial" panose="020B0604020202020204" pitchFamily="34" charset="0"/>
              <a:cs typeface="Arial" panose="020B0604020202020204" pitchFamily="34" charset="0"/>
            </a:rPr>
            <a:t>For further</a:t>
          </a:r>
          <a:r>
            <a:rPr lang="en-US" sz="1000" b="0" baseline="0">
              <a:latin typeface="Arial" panose="020B0604020202020204" pitchFamily="34" charset="0"/>
              <a:cs typeface="Arial" panose="020B0604020202020204" pitchFamily="34" charset="0"/>
            </a:rPr>
            <a:t> information</a:t>
          </a:r>
          <a:r>
            <a:rPr lang="en-US" sz="1000" b="0">
              <a:latin typeface="Arial" panose="020B0604020202020204" pitchFamily="34" charset="0"/>
              <a:cs typeface="Arial" panose="020B0604020202020204" pitchFamily="34" charset="0"/>
            </a:rPr>
            <a:t>, please contact </a:t>
          </a:r>
          <a:r>
            <a:rPr lang="en-US" sz="1000" b="1">
              <a:latin typeface="Arial" panose="020B0604020202020204" pitchFamily="34" charset="0"/>
              <a:cs typeface="Arial" panose="020B0604020202020204" pitchFamily="34" charset="0"/>
            </a:rPr>
            <a:t>cba@greatermanchester-ca.gov.uk</a:t>
          </a:r>
        </a:p>
      </xdr:txBody>
    </xdr:sp>
    <xdr:clientData/>
  </xdr:twoCellAnchor>
  <xdr:twoCellAnchor>
    <xdr:from>
      <xdr:col>20</xdr:col>
      <xdr:colOff>295275</xdr:colOff>
      <xdr:row>7</xdr:row>
      <xdr:rowOff>19050</xdr:rowOff>
    </xdr:from>
    <xdr:to>
      <xdr:col>23</xdr:col>
      <xdr:colOff>504825</xdr:colOff>
      <xdr:row>8</xdr:row>
      <xdr:rowOff>133350</xdr:rowOff>
    </xdr:to>
    <xdr:sp macro="" textlink="">
      <xdr:nvSpPr>
        <xdr:cNvPr id="2" name="Rectangle 1">
          <a:hlinkClick xmlns:r="http://schemas.openxmlformats.org/officeDocument/2006/relationships" r:id="rId5"/>
          <a:extLst>
            <a:ext uri="{FF2B5EF4-FFF2-40B4-BE49-F238E27FC236}">
              <a16:creationId xmlns:a16="http://schemas.microsoft.com/office/drawing/2014/main" id="{00000000-0008-0000-0000-000002000000}"/>
            </a:ext>
          </a:extLst>
        </xdr:cNvPr>
        <xdr:cNvSpPr/>
      </xdr:nvSpPr>
      <xdr:spPr>
        <a:xfrm>
          <a:off x="11591925" y="1152525"/>
          <a:ext cx="2038350" cy="304800"/>
        </a:xfrm>
        <a:prstGeom prst="rect">
          <a:avLst/>
        </a:prstGeom>
        <a:solidFill>
          <a:schemeClr val="tx1">
            <a:lumMod val="75000"/>
            <a:lumOff val="2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Arial" panose="020B0604020202020204" pitchFamily="34" charset="0"/>
              <a:cs typeface="Arial" panose="020B0604020202020204" pitchFamily="34" charset="0"/>
            </a:rPr>
            <a:t>HM Treasury's Green Book</a:t>
          </a:r>
        </a:p>
      </xdr:txBody>
    </xdr:sp>
    <xdr:clientData/>
  </xdr:twoCellAnchor>
  <xdr:twoCellAnchor>
    <xdr:from>
      <xdr:col>20</xdr:col>
      <xdr:colOff>295275</xdr:colOff>
      <xdr:row>9</xdr:row>
      <xdr:rowOff>47625</xdr:rowOff>
    </xdr:from>
    <xdr:to>
      <xdr:col>23</xdr:col>
      <xdr:colOff>504825</xdr:colOff>
      <xdr:row>10</xdr:row>
      <xdr:rowOff>161925</xdr:rowOff>
    </xdr:to>
    <xdr:sp macro="" textlink="">
      <xdr:nvSpPr>
        <xdr:cNvPr id="21" name="Rectangle 20">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11591925" y="1562100"/>
          <a:ext cx="2038350" cy="304800"/>
        </a:xfrm>
        <a:prstGeom prst="rect">
          <a:avLst/>
        </a:prstGeom>
        <a:solidFill>
          <a:schemeClr val="tx1">
            <a:lumMod val="75000"/>
            <a:lumOff val="2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100">
              <a:solidFill>
                <a:schemeClr val="lt1"/>
              </a:solidFill>
              <a:latin typeface="Arial" panose="020B0604020202020204" pitchFamily="34" charset="0"/>
              <a:ea typeface="+mn-ea"/>
              <a:cs typeface="Arial" panose="020B0604020202020204" pitchFamily="34" charset="0"/>
            </a:rPr>
            <a:t>GMCA CBA</a:t>
          </a:r>
        </a:p>
      </xdr:txBody>
    </xdr:sp>
    <xdr:clientData/>
  </xdr:twoCellAnchor>
  <xdr:twoCellAnchor>
    <xdr:from>
      <xdr:col>20</xdr:col>
      <xdr:colOff>304800</xdr:colOff>
      <xdr:row>11</xdr:row>
      <xdr:rowOff>76200</xdr:rowOff>
    </xdr:from>
    <xdr:to>
      <xdr:col>23</xdr:col>
      <xdr:colOff>514350</xdr:colOff>
      <xdr:row>13</xdr:row>
      <xdr:rowOff>0</xdr:rowOff>
    </xdr:to>
    <xdr:sp macro="" textlink="">
      <xdr:nvSpPr>
        <xdr:cNvPr id="22" name="Rectangle 21">
          <a:hlinkClick xmlns:r="http://schemas.openxmlformats.org/officeDocument/2006/relationships" r:id="rId7"/>
          <a:extLst>
            <a:ext uri="{FF2B5EF4-FFF2-40B4-BE49-F238E27FC236}">
              <a16:creationId xmlns:a16="http://schemas.microsoft.com/office/drawing/2014/main" id="{00000000-0008-0000-0000-000016000000}"/>
            </a:ext>
          </a:extLst>
        </xdr:cNvPr>
        <xdr:cNvSpPr/>
      </xdr:nvSpPr>
      <xdr:spPr>
        <a:xfrm>
          <a:off x="11601450" y="1971675"/>
          <a:ext cx="2038350" cy="304800"/>
        </a:xfrm>
        <a:prstGeom prst="rect">
          <a:avLst/>
        </a:prstGeom>
        <a:solidFill>
          <a:schemeClr val="tx1">
            <a:lumMod val="75000"/>
            <a:lumOff val="2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100">
              <a:solidFill>
                <a:schemeClr val="lt1"/>
              </a:solidFill>
              <a:latin typeface="Arial" panose="020B0604020202020204" pitchFamily="34" charset="0"/>
              <a:ea typeface="+mn-ea"/>
              <a:cs typeface="Arial" panose="020B0604020202020204" pitchFamily="34" charset="0"/>
            </a:rPr>
            <a:t>Unit Cost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283845</xdr:colOff>
      <xdr:row>1</xdr:row>
      <xdr:rowOff>0</xdr:rowOff>
    </xdr:to>
    <xdr:sp macro="" textlink="">
      <xdr:nvSpPr>
        <xdr:cNvPr id="2" name="AutoShape 1" descr="Image result for gmca logo">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6" name="AutoShape 1" descr="Image result for gmca logo">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9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9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9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14" name="AutoShape 1" descr="Image result for gmca logo">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30</xdr:row>
      <xdr:rowOff>0</xdr:rowOff>
    </xdr:from>
    <xdr:to>
      <xdr:col>13</xdr:col>
      <xdr:colOff>283845</xdr:colOff>
      <xdr:row>31</xdr:row>
      <xdr:rowOff>111414</xdr:rowOff>
    </xdr:to>
    <xdr:sp macro="" textlink="">
      <xdr:nvSpPr>
        <xdr:cNvPr id="18" name="AutoShape 1" descr="Image result for gmca logo">
          <a:extLst>
            <a:ext uri="{FF2B5EF4-FFF2-40B4-BE49-F238E27FC236}">
              <a16:creationId xmlns:a16="http://schemas.microsoft.com/office/drawing/2014/main" id="{00000000-0008-0000-09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9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34</xdr:row>
      <xdr:rowOff>0</xdr:rowOff>
    </xdr:from>
    <xdr:to>
      <xdr:col>13</xdr:col>
      <xdr:colOff>304800</xdr:colOff>
      <xdr:row>35</xdr:row>
      <xdr:rowOff>114300</xdr:rowOff>
    </xdr:to>
    <xdr:sp macro="" textlink="">
      <xdr:nvSpPr>
        <xdr:cNvPr id="20" name="AutoShape 3" descr="Image result for gmca logo">
          <a:extLst>
            <a:ext uri="{FF2B5EF4-FFF2-40B4-BE49-F238E27FC236}">
              <a16:creationId xmlns:a16="http://schemas.microsoft.com/office/drawing/2014/main" id="{00000000-0008-0000-09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30</xdr:row>
      <xdr:rowOff>0</xdr:rowOff>
    </xdr:from>
    <xdr:to>
      <xdr:col>16</xdr:col>
      <xdr:colOff>304800</xdr:colOff>
      <xdr:row>31</xdr:row>
      <xdr:rowOff>114301</xdr:rowOff>
    </xdr:to>
    <xdr:sp macro="" textlink="">
      <xdr:nvSpPr>
        <xdr:cNvPr id="21" name="AutoShape 5" descr="Image result for new economy">
          <a:extLst>
            <a:ext uri="{FF2B5EF4-FFF2-40B4-BE49-F238E27FC236}">
              <a16:creationId xmlns:a16="http://schemas.microsoft.com/office/drawing/2014/main" id="{00000000-0008-0000-09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4" name="AutoShape 1" descr="Image result for gmca logo">
          <a:extLst>
            <a:ext uri="{FF2B5EF4-FFF2-40B4-BE49-F238E27FC236}">
              <a16:creationId xmlns:a16="http://schemas.microsoft.com/office/drawing/2014/main" id="{00000000-0008-0000-09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9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9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9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8" name="AutoShape 1" descr="Image result for gmca logo">
          <a:extLst>
            <a:ext uri="{FF2B5EF4-FFF2-40B4-BE49-F238E27FC236}">
              <a16:creationId xmlns:a16="http://schemas.microsoft.com/office/drawing/2014/main" id="{00000000-0008-0000-09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9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9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9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167653</xdr:colOff>
      <xdr:row>7</xdr:row>
      <xdr:rowOff>15055</xdr:rowOff>
    </xdr:from>
    <xdr:to>
      <xdr:col>4</xdr:col>
      <xdr:colOff>1</xdr:colOff>
      <xdr:row>18</xdr:row>
      <xdr:rowOff>35242</xdr:rowOff>
    </xdr:to>
    <xdr:grpSp>
      <xdr:nvGrpSpPr>
        <xdr:cNvPr id="22" name="Group 21">
          <a:extLst>
            <a:ext uri="{FF2B5EF4-FFF2-40B4-BE49-F238E27FC236}">
              <a16:creationId xmlns:a16="http://schemas.microsoft.com/office/drawing/2014/main" id="{00000000-0008-0000-0900-000016000000}"/>
            </a:ext>
          </a:extLst>
        </xdr:cNvPr>
        <xdr:cNvGrpSpPr/>
      </xdr:nvGrpSpPr>
      <xdr:grpSpPr>
        <a:xfrm>
          <a:off x="167653" y="1141122"/>
          <a:ext cx="1940548" cy="2086053"/>
          <a:chOff x="167653" y="1148530"/>
          <a:chExt cx="1861173" cy="2115687"/>
        </a:xfrm>
      </xdr:grpSpPr>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9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9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sp macro="" textlink="">
        <xdr:nvSpPr>
          <xdr:cNvPr id="34" name="Rounded Rectangle 33">
            <a:extLst>
              <a:ext uri="{FF2B5EF4-FFF2-40B4-BE49-F238E27FC236}">
                <a16:creationId xmlns:a16="http://schemas.microsoft.com/office/drawing/2014/main" id="{00000000-0008-0000-09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9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grp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36" name="AutoShape 1" descr="Image result for gmca logo">
          <a:extLst>
            <a:ext uri="{FF2B5EF4-FFF2-40B4-BE49-F238E27FC236}">
              <a16:creationId xmlns:a16="http://schemas.microsoft.com/office/drawing/2014/main" id="{00000000-0008-0000-09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9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9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9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30</xdr:row>
      <xdr:rowOff>0</xdr:rowOff>
    </xdr:from>
    <xdr:to>
      <xdr:col>13</xdr:col>
      <xdr:colOff>283845</xdr:colOff>
      <xdr:row>31</xdr:row>
      <xdr:rowOff>111414</xdr:rowOff>
    </xdr:to>
    <xdr:sp macro="" textlink="">
      <xdr:nvSpPr>
        <xdr:cNvPr id="40" name="AutoShape 1" descr="Image result for gmca logo">
          <a:extLst>
            <a:ext uri="{FF2B5EF4-FFF2-40B4-BE49-F238E27FC236}">
              <a16:creationId xmlns:a16="http://schemas.microsoft.com/office/drawing/2014/main" id="{00000000-0008-0000-09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9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34</xdr:row>
      <xdr:rowOff>0</xdr:rowOff>
    </xdr:from>
    <xdr:to>
      <xdr:col>13</xdr:col>
      <xdr:colOff>304800</xdr:colOff>
      <xdr:row>35</xdr:row>
      <xdr:rowOff>114300</xdr:rowOff>
    </xdr:to>
    <xdr:sp macro="" textlink="">
      <xdr:nvSpPr>
        <xdr:cNvPr id="42" name="AutoShape 3" descr="Image result for gmca logo">
          <a:extLst>
            <a:ext uri="{FF2B5EF4-FFF2-40B4-BE49-F238E27FC236}">
              <a16:creationId xmlns:a16="http://schemas.microsoft.com/office/drawing/2014/main" id="{00000000-0008-0000-09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30</xdr:row>
      <xdr:rowOff>0</xdr:rowOff>
    </xdr:from>
    <xdr:to>
      <xdr:col>16</xdr:col>
      <xdr:colOff>304800</xdr:colOff>
      <xdr:row>31</xdr:row>
      <xdr:rowOff>114301</xdr:rowOff>
    </xdr:to>
    <xdr:sp macro="" textlink="">
      <xdr:nvSpPr>
        <xdr:cNvPr id="43" name="AutoShape 5" descr="Image result for new economy">
          <a:extLst>
            <a:ext uri="{FF2B5EF4-FFF2-40B4-BE49-F238E27FC236}">
              <a16:creationId xmlns:a16="http://schemas.microsoft.com/office/drawing/2014/main" id="{00000000-0008-0000-09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14</xdr:col>
      <xdr:colOff>0</xdr:colOff>
      <xdr:row>84</xdr:row>
      <xdr:rowOff>0</xdr:rowOff>
    </xdr:from>
    <xdr:to>
      <xdr:col>14</xdr:col>
      <xdr:colOff>304800</xdr:colOff>
      <xdr:row>85</xdr:row>
      <xdr:rowOff>114301</xdr:rowOff>
    </xdr:to>
    <xdr:sp macro="" textlink="">
      <xdr:nvSpPr>
        <xdr:cNvPr id="44" name="AutoShape 3" descr="Image result for gmca logo">
          <a:extLst>
            <a:ext uri="{FF2B5EF4-FFF2-40B4-BE49-F238E27FC236}">
              <a16:creationId xmlns:a16="http://schemas.microsoft.com/office/drawing/2014/main" id="{00000000-0008-0000-0900-00002C000000}"/>
            </a:ext>
          </a:extLst>
        </xdr:cNvPr>
        <xdr:cNvSpPr>
          <a:spLocks noChangeAspect="1" noChangeArrowheads="1"/>
        </xdr:cNvSpPr>
      </xdr:nvSpPr>
      <xdr:spPr bwMode="auto">
        <a:xfrm>
          <a:off x="7334250" y="153543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84</xdr:row>
      <xdr:rowOff>0</xdr:rowOff>
    </xdr:from>
    <xdr:to>
      <xdr:col>17</xdr:col>
      <xdr:colOff>304800</xdr:colOff>
      <xdr:row>85</xdr:row>
      <xdr:rowOff>114303</xdr:rowOff>
    </xdr:to>
    <xdr:sp macro="" textlink="">
      <xdr:nvSpPr>
        <xdr:cNvPr id="46" name="AutoShape 5" descr="Image result for new economy">
          <a:extLst>
            <a:ext uri="{FF2B5EF4-FFF2-40B4-BE49-F238E27FC236}">
              <a16:creationId xmlns:a16="http://schemas.microsoft.com/office/drawing/2014/main" id="{00000000-0008-0000-0900-00002E000000}"/>
            </a:ext>
          </a:extLst>
        </xdr:cNvPr>
        <xdr:cNvSpPr>
          <a:spLocks noChangeAspect="1" noChangeArrowheads="1"/>
        </xdr:cNvSpPr>
      </xdr:nvSpPr>
      <xdr:spPr bwMode="auto">
        <a:xfrm>
          <a:off x="9163050" y="153543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84</xdr:row>
      <xdr:rowOff>0</xdr:rowOff>
    </xdr:from>
    <xdr:to>
      <xdr:col>14</xdr:col>
      <xdr:colOff>289559</xdr:colOff>
      <xdr:row>85</xdr:row>
      <xdr:rowOff>94683</xdr:rowOff>
    </xdr:to>
    <xdr:sp macro="" textlink="">
      <xdr:nvSpPr>
        <xdr:cNvPr id="47" name="AutoShape 1" descr="Image result for gmca logo">
          <a:extLst>
            <a:ext uri="{FF2B5EF4-FFF2-40B4-BE49-F238E27FC236}">
              <a16:creationId xmlns:a16="http://schemas.microsoft.com/office/drawing/2014/main" id="{00000000-0008-0000-0900-00002F000000}"/>
            </a:ext>
          </a:extLst>
        </xdr:cNvPr>
        <xdr:cNvSpPr>
          <a:spLocks noChangeAspect="1" noChangeArrowheads="1"/>
        </xdr:cNvSpPr>
      </xdr:nvSpPr>
      <xdr:spPr bwMode="auto">
        <a:xfrm>
          <a:off x="7324725" y="15354300"/>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84</xdr:row>
      <xdr:rowOff>0</xdr:rowOff>
    </xdr:from>
    <xdr:to>
      <xdr:col>14</xdr:col>
      <xdr:colOff>304800</xdr:colOff>
      <xdr:row>85</xdr:row>
      <xdr:rowOff>114301</xdr:rowOff>
    </xdr:to>
    <xdr:sp macro="" textlink="">
      <xdr:nvSpPr>
        <xdr:cNvPr id="48" name="AutoShape 3" descr="Image result for gmca logo">
          <a:extLst>
            <a:ext uri="{FF2B5EF4-FFF2-40B4-BE49-F238E27FC236}">
              <a16:creationId xmlns:a16="http://schemas.microsoft.com/office/drawing/2014/main" id="{00000000-0008-0000-0900-000030000000}"/>
            </a:ext>
          </a:extLst>
        </xdr:cNvPr>
        <xdr:cNvSpPr>
          <a:spLocks noChangeAspect="1" noChangeArrowheads="1"/>
        </xdr:cNvSpPr>
      </xdr:nvSpPr>
      <xdr:spPr bwMode="auto">
        <a:xfrm>
          <a:off x="7334250" y="153543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84</xdr:row>
      <xdr:rowOff>0</xdr:rowOff>
    </xdr:from>
    <xdr:to>
      <xdr:col>17</xdr:col>
      <xdr:colOff>304800</xdr:colOff>
      <xdr:row>85</xdr:row>
      <xdr:rowOff>114303</xdr:rowOff>
    </xdr:to>
    <xdr:sp macro="" textlink="">
      <xdr:nvSpPr>
        <xdr:cNvPr id="49" name="AutoShape 5" descr="Image result for new economy">
          <a:extLst>
            <a:ext uri="{FF2B5EF4-FFF2-40B4-BE49-F238E27FC236}">
              <a16:creationId xmlns:a16="http://schemas.microsoft.com/office/drawing/2014/main" id="{00000000-0008-0000-0900-000031000000}"/>
            </a:ext>
          </a:extLst>
        </xdr:cNvPr>
        <xdr:cNvSpPr>
          <a:spLocks noChangeAspect="1" noChangeArrowheads="1"/>
        </xdr:cNvSpPr>
      </xdr:nvSpPr>
      <xdr:spPr bwMode="auto">
        <a:xfrm>
          <a:off x="9163050" y="153543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84</xdr:row>
      <xdr:rowOff>0</xdr:rowOff>
    </xdr:from>
    <xdr:to>
      <xdr:col>14</xdr:col>
      <xdr:colOff>304800</xdr:colOff>
      <xdr:row>85</xdr:row>
      <xdr:rowOff>114300</xdr:rowOff>
    </xdr:to>
    <xdr:sp macro="" textlink="">
      <xdr:nvSpPr>
        <xdr:cNvPr id="50" name="AutoShape 3" descr="Image result for gmca logo">
          <a:extLst>
            <a:ext uri="{FF2B5EF4-FFF2-40B4-BE49-F238E27FC236}">
              <a16:creationId xmlns:a16="http://schemas.microsoft.com/office/drawing/2014/main" id="{00000000-0008-0000-0900-000032000000}"/>
            </a:ext>
          </a:extLst>
        </xdr:cNvPr>
        <xdr:cNvSpPr>
          <a:spLocks noChangeAspect="1" noChangeArrowheads="1"/>
        </xdr:cNvSpPr>
      </xdr:nvSpPr>
      <xdr:spPr bwMode="auto">
        <a:xfrm>
          <a:off x="73342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293370</xdr:colOff>
      <xdr:row>1</xdr:row>
      <xdr:rowOff>0</xdr:rowOff>
    </xdr:to>
    <xdr:sp macro="" textlink="">
      <xdr:nvSpPr>
        <xdr:cNvPr id="2" name="AutoShape 1" descr="Image result for gmca logo">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293370</xdr:colOff>
      <xdr:row>1</xdr:row>
      <xdr:rowOff>0</xdr:rowOff>
    </xdr:to>
    <xdr:sp macro="" textlink="">
      <xdr:nvSpPr>
        <xdr:cNvPr id="6" name="AutoShape 1" descr="Image result for gmca logo">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A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A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293370</xdr:colOff>
      <xdr:row>1</xdr:row>
      <xdr:rowOff>0</xdr:rowOff>
    </xdr:to>
    <xdr:sp macro="" textlink="">
      <xdr:nvSpPr>
        <xdr:cNvPr id="14" name="AutoShape 1" descr="Image result for gmca logo">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293370</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293370</xdr:colOff>
      <xdr:row>1</xdr:row>
      <xdr:rowOff>0</xdr:rowOff>
    </xdr:to>
    <xdr:sp macro="" textlink="">
      <xdr:nvSpPr>
        <xdr:cNvPr id="24" name="AutoShape 1" descr="Image result for gmca logo">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293370</xdr:colOff>
      <xdr:row>1</xdr:row>
      <xdr:rowOff>0</xdr:rowOff>
    </xdr:to>
    <xdr:sp macro="" textlink="">
      <xdr:nvSpPr>
        <xdr:cNvPr id="28" name="AutoShape 1" descr="Image result for gmca logo">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A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A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A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293370</xdr:colOff>
      <xdr:row>1</xdr:row>
      <xdr:rowOff>0</xdr:rowOff>
    </xdr:to>
    <xdr:sp macro="" textlink="">
      <xdr:nvSpPr>
        <xdr:cNvPr id="36" name="AutoShape 1" descr="Image result for gmca logo">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293370</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xdr:from>
      <xdr:col>5</xdr:col>
      <xdr:colOff>53511</xdr:colOff>
      <xdr:row>34</xdr:row>
      <xdr:rowOff>136041</xdr:rowOff>
    </xdr:from>
    <xdr:to>
      <xdr:col>19</xdr:col>
      <xdr:colOff>592667</xdr:colOff>
      <xdr:row>37</xdr:row>
      <xdr:rowOff>149832</xdr:rowOff>
    </xdr:to>
    <xdr:grpSp>
      <xdr:nvGrpSpPr>
        <xdr:cNvPr id="52" name="Group 51">
          <a:extLst>
            <a:ext uri="{FF2B5EF4-FFF2-40B4-BE49-F238E27FC236}">
              <a16:creationId xmlns:a16="http://schemas.microsoft.com/office/drawing/2014/main" id="{00000000-0008-0000-0A00-000034000000}"/>
            </a:ext>
          </a:extLst>
        </xdr:cNvPr>
        <xdr:cNvGrpSpPr/>
      </xdr:nvGrpSpPr>
      <xdr:grpSpPr>
        <a:xfrm>
          <a:off x="2331044" y="6325174"/>
          <a:ext cx="9310623" cy="581058"/>
          <a:chOff x="2247472" y="6367836"/>
          <a:chExt cx="8433372" cy="727754"/>
        </a:xfrm>
      </xdr:grpSpPr>
      <xdr:sp macro="" textlink="">
        <xdr:nvSpPr>
          <xdr:cNvPr id="44" name="Rectangle 43">
            <a:extLst>
              <a:ext uri="{FF2B5EF4-FFF2-40B4-BE49-F238E27FC236}">
                <a16:creationId xmlns:a16="http://schemas.microsoft.com/office/drawing/2014/main" id="{00000000-0008-0000-0A00-00002C000000}"/>
              </a:ext>
            </a:extLst>
          </xdr:cNvPr>
          <xdr:cNvSpPr/>
        </xdr:nvSpPr>
        <xdr:spPr>
          <a:xfrm>
            <a:off x="2247472" y="6378539"/>
            <a:ext cx="1723062" cy="717051"/>
          </a:xfrm>
          <a:prstGeom prst="rect">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Probability</a:t>
            </a:r>
            <a:r>
              <a:rPr lang="en-GB" sz="1400" baseline="0">
                <a:solidFill>
                  <a:sysClr val="windowText" lastClr="000000"/>
                </a:solidFill>
                <a:latin typeface="Arial" panose="020B0604020202020204" pitchFamily="34" charset="0"/>
                <a:cs typeface="Arial" panose="020B0604020202020204" pitchFamily="34" charset="0"/>
              </a:rPr>
              <a:t> of an interruption</a:t>
            </a:r>
            <a:endParaRPr lang="en-GB" sz="1400">
              <a:solidFill>
                <a:sysClr val="windowText" lastClr="000000"/>
              </a:solidFill>
              <a:latin typeface="Arial" panose="020B0604020202020204" pitchFamily="34" charset="0"/>
              <a:cs typeface="Arial" panose="020B0604020202020204" pitchFamily="34" charset="0"/>
            </a:endParaRPr>
          </a:p>
        </xdr:txBody>
      </xdr:sp>
      <xdr:sp macro="" textlink="">
        <xdr:nvSpPr>
          <xdr:cNvPr id="46" name="Rectangle 45">
            <a:extLst>
              <a:ext uri="{FF2B5EF4-FFF2-40B4-BE49-F238E27FC236}">
                <a16:creationId xmlns:a16="http://schemas.microsoft.com/office/drawing/2014/main" id="{00000000-0008-0000-0A00-00002E000000}"/>
              </a:ext>
            </a:extLst>
          </xdr:cNvPr>
          <xdr:cNvSpPr/>
        </xdr:nvSpPr>
        <xdr:spPr>
          <a:xfrm>
            <a:off x="4452134" y="6367836"/>
            <a:ext cx="1723062" cy="717051"/>
          </a:xfrm>
          <a:prstGeom prst="rect">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Size per interruption</a:t>
            </a:r>
          </a:p>
        </xdr:txBody>
      </xdr:sp>
      <xdr:sp macro="" textlink="">
        <xdr:nvSpPr>
          <xdr:cNvPr id="47" name="Rectangle 46">
            <a:extLst>
              <a:ext uri="{FF2B5EF4-FFF2-40B4-BE49-F238E27FC236}">
                <a16:creationId xmlns:a16="http://schemas.microsoft.com/office/drawing/2014/main" id="{00000000-0008-0000-0A00-00002F000000}"/>
              </a:ext>
            </a:extLst>
          </xdr:cNvPr>
          <xdr:cNvSpPr/>
        </xdr:nvSpPr>
        <xdr:spPr>
          <a:xfrm>
            <a:off x="6710310" y="6367837"/>
            <a:ext cx="1723062" cy="717051"/>
          </a:xfrm>
          <a:prstGeom prst="rect">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Value of </a:t>
            </a:r>
          </a:p>
          <a:p>
            <a:pPr marL="0" indent="0" algn="ctr"/>
            <a:r>
              <a:rPr lang="en-GB" sz="1400">
                <a:solidFill>
                  <a:sysClr val="windowText" lastClr="000000"/>
                </a:solidFill>
                <a:latin typeface="Arial" panose="020B0604020202020204" pitchFamily="34" charset="0"/>
                <a:ea typeface="+mn-ea"/>
                <a:cs typeface="Arial" panose="020B0604020202020204" pitchFamily="34" charset="0"/>
              </a:rPr>
              <a:t>Load Lost</a:t>
            </a:r>
          </a:p>
        </xdr:txBody>
      </xdr:sp>
      <xdr:sp macro="" textlink="">
        <xdr:nvSpPr>
          <xdr:cNvPr id="48" name="Rectangle 47">
            <a:extLst>
              <a:ext uri="{FF2B5EF4-FFF2-40B4-BE49-F238E27FC236}">
                <a16:creationId xmlns:a16="http://schemas.microsoft.com/office/drawing/2014/main" id="{00000000-0008-0000-0A00-000030000000}"/>
              </a:ext>
            </a:extLst>
          </xdr:cNvPr>
          <xdr:cNvSpPr/>
        </xdr:nvSpPr>
        <xdr:spPr>
          <a:xfrm>
            <a:off x="8957782" y="6367837"/>
            <a:ext cx="1723062" cy="717051"/>
          </a:xfrm>
          <a:prstGeom prst="rect">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Years of the project</a:t>
            </a:r>
          </a:p>
        </xdr:txBody>
      </xdr:sp>
      <xdr:sp macro="" textlink="">
        <xdr:nvSpPr>
          <xdr:cNvPr id="49" name="TextBox 48">
            <a:extLst>
              <a:ext uri="{FF2B5EF4-FFF2-40B4-BE49-F238E27FC236}">
                <a16:creationId xmlns:a16="http://schemas.microsoft.com/office/drawing/2014/main" id="{00000000-0008-0000-0A00-000031000000}"/>
              </a:ext>
            </a:extLst>
          </xdr:cNvPr>
          <xdr:cNvSpPr txBox="1"/>
        </xdr:nvSpPr>
        <xdr:spPr>
          <a:xfrm>
            <a:off x="3981237" y="6571180"/>
            <a:ext cx="449494" cy="353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latin typeface="Arial" panose="020B0604020202020204" pitchFamily="34" charset="0"/>
                <a:cs typeface="Arial" panose="020B0604020202020204" pitchFamily="34" charset="0"/>
              </a:rPr>
              <a:t>X</a:t>
            </a:r>
          </a:p>
        </xdr:txBody>
      </xdr:sp>
      <xdr:sp macro="" textlink="">
        <xdr:nvSpPr>
          <xdr:cNvPr id="50" name="TextBox 49">
            <a:extLst>
              <a:ext uri="{FF2B5EF4-FFF2-40B4-BE49-F238E27FC236}">
                <a16:creationId xmlns:a16="http://schemas.microsoft.com/office/drawing/2014/main" id="{00000000-0008-0000-0A00-000032000000}"/>
              </a:ext>
            </a:extLst>
          </xdr:cNvPr>
          <xdr:cNvSpPr txBox="1"/>
        </xdr:nvSpPr>
        <xdr:spPr>
          <a:xfrm>
            <a:off x="6218005" y="6549775"/>
            <a:ext cx="449494" cy="353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latin typeface="Arial" panose="020B0604020202020204" pitchFamily="34" charset="0"/>
                <a:cs typeface="Arial" panose="020B0604020202020204" pitchFamily="34" charset="0"/>
              </a:rPr>
              <a:t>X</a:t>
            </a:r>
          </a:p>
        </xdr:txBody>
      </xdr:sp>
      <xdr:sp macro="" textlink="">
        <xdr:nvSpPr>
          <xdr:cNvPr id="51" name="TextBox 50">
            <a:extLst>
              <a:ext uri="{FF2B5EF4-FFF2-40B4-BE49-F238E27FC236}">
                <a16:creationId xmlns:a16="http://schemas.microsoft.com/office/drawing/2014/main" id="{00000000-0008-0000-0A00-000033000000}"/>
              </a:ext>
            </a:extLst>
          </xdr:cNvPr>
          <xdr:cNvSpPr txBox="1"/>
        </xdr:nvSpPr>
        <xdr:spPr>
          <a:xfrm>
            <a:off x="8457343" y="6520237"/>
            <a:ext cx="449494" cy="353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latin typeface="Arial" panose="020B0604020202020204" pitchFamily="34" charset="0"/>
                <a:cs typeface="Arial" panose="020B0604020202020204" pitchFamily="34" charset="0"/>
              </a:rPr>
              <a:t>X</a:t>
            </a:r>
          </a:p>
        </xdr:txBody>
      </xdr:sp>
    </xdr:grpSp>
    <xdr:clientData/>
  </xdr:twoCellAnchor>
  <xdr:twoCellAnchor editAs="oneCell">
    <xdr:from>
      <xdr:col>14</xdr:col>
      <xdr:colOff>0</xdr:colOff>
      <xdr:row>65</xdr:row>
      <xdr:rowOff>0</xdr:rowOff>
    </xdr:from>
    <xdr:to>
      <xdr:col>14</xdr:col>
      <xdr:colOff>304800</xdr:colOff>
      <xdr:row>66</xdr:row>
      <xdr:rowOff>114301</xdr:rowOff>
    </xdr:to>
    <xdr:sp macro="" textlink="">
      <xdr:nvSpPr>
        <xdr:cNvPr id="53" name="AutoShape 3" descr="Image result for gmca logo">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7334250" y="15544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65</xdr:row>
      <xdr:rowOff>0</xdr:rowOff>
    </xdr:from>
    <xdr:to>
      <xdr:col>17</xdr:col>
      <xdr:colOff>304800</xdr:colOff>
      <xdr:row>66</xdr:row>
      <xdr:rowOff>114303</xdr:rowOff>
    </xdr:to>
    <xdr:sp macro="" textlink="">
      <xdr:nvSpPr>
        <xdr:cNvPr id="54" name="AutoShape 5" descr="Image result for new economy">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9163050" y="155448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65</xdr:row>
      <xdr:rowOff>0</xdr:rowOff>
    </xdr:from>
    <xdr:to>
      <xdr:col>14</xdr:col>
      <xdr:colOff>293369</xdr:colOff>
      <xdr:row>66</xdr:row>
      <xdr:rowOff>108018</xdr:rowOff>
    </xdr:to>
    <xdr:sp macro="" textlink="">
      <xdr:nvSpPr>
        <xdr:cNvPr id="55" name="AutoShape 1" descr="Image result for gmca logo">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7324725" y="15544800"/>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65</xdr:row>
      <xdr:rowOff>0</xdr:rowOff>
    </xdr:from>
    <xdr:to>
      <xdr:col>14</xdr:col>
      <xdr:colOff>304800</xdr:colOff>
      <xdr:row>66</xdr:row>
      <xdr:rowOff>114301</xdr:rowOff>
    </xdr:to>
    <xdr:sp macro="" textlink="">
      <xdr:nvSpPr>
        <xdr:cNvPr id="56" name="AutoShape 3" descr="Image result for gmca logo">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7334250" y="15544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65</xdr:row>
      <xdr:rowOff>0</xdr:rowOff>
    </xdr:from>
    <xdr:to>
      <xdr:col>17</xdr:col>
      <xdr:colOff>304800</xdr:colOff>
      <xdr:row>66</xdr:row>
      <xdr:rowOff>114303</xdr:rowOff>
    </xdr:to>
    <xdr:sp macro="" textlink="">
      <xdr:nvSpPr>
        <xdr:cNvPr id="57" name="AutoShape 5" descr="Image result for new economy">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9163050" y="155448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65</xdr:row>
      <xdr:rowOff>0</xdr:rowOff>
    </xdr:from>
    <xdr:to>
      <xdr:col>14</xdr:col>
      <xdr:colOff>304800</xdr:colOff>
      <xdr:row>66</xdr:row>
      <xdr:rowOff>114300</xdr:rowOff>
    </xdr:to>
    <xdr:sp macro="" textlink="">
      <xdr:nvSpPr>
        <xdr:cNvPr id="58" name="AutoShape 3" descr="Image result for gmca logo">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7334250" y="155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86997</xdr:colOff>
      <xdr:row>16</xdr:row>
      <xdr:rowOff>63500</xdr:rowOff>
    </xdr:from>
    <xdr:to>
      <xdr:col>19</xdr:col>
      <xdr:colOff>383492</xdr:colOff>
      <xdr:row>31</xdr:row>
      <xdr:rowOff>90626</xdr:rowOff>
    </xdr:to>
    <xdr:pic>
      <xdr:nvPicPr>
        <xdr:cNvPr id="59" name="Picture 58">
          <a:extLst>
            <a:ext uri="{FF2B5EF4-FFF2-40B4-BE49-F238E27FC236}">
              <a16:creationId xmlns:a16="http://schemas.microsoft.com/office/drawing/2014/main" id="{00000000-0008-0000-0A00-00003B000000}"/>
            </a:ext>
          </a:extLst>
        </xdr:cNvPr>
        <xdr:cNvPicPr>
          <a:picLocks noChangeAspect="1"/>
        </xdr:cNvPicPr>
      </xdr:nvPicPr>
      <xdr:blipFill rotWithShape="1">
        <a:blip xmlns:r="http://schemas.openxmlformats.org/officeDocument/2006/relationships" r:embed="rId8"/>
        <a:srcRect l="73647" t="18184" r="6581" b="10595"/>
        <a:stretch/>
      </xdr:blipFill>
      <xdr:spPr>
        <a:xfrm>
          <a:off x="8574830" y="2783417"/>
          <a:ext cx="2794162" cy="27470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0</xdr:rowOff>
    </xdr:to>
    <xdr:sp macro="" textlink="">
      <xdr:nvSpPr>
        <xdr:cNvPr id="2" name="AutoShape 1" descr="Image result for gmca logo">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 name="AutoShape 1" descr="Image result for gmca logo">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B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14" name="AutoShape 1" descr="Image result for gmca logo">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4" name="AutoShape 1" descr="Image result for gmca logo">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8" name="AutoShape 1" descr="Image result for gmca logo">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B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B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B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B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36" name="AutoShape 1" descr="Image result for gmca logo">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14</xdr:col>
      <xdr:colOff>0</xdr:colOff>
      <xdr:row>50</xdr:row>
      <xdr:rowOff>0</xdr:rowOff>
    </xdr:from>
    <xdr:to>
      <xdr:col>14</xdr:col>
      <xdr:colOff>304800</xdr:colOff>
      <xdr:row>51</xdr:row>
      <xdr:rowOff>114301</xdr:rowOff>
    </xdr:to>
    <xdr:sp macro="" textlink="">
      <xdr:nvSpPr>
        <xdr:cNvPr id="44" name="AutoShape 3" descr="Image result for gmca logo">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7334250" y="15544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50</xdr:row>
      <xdr:rowOff>0</xdr:rowOff>
    </xdr:from>
    <xdr:to>
      <xdr:col>17</xdr:col>
      <xdr:colOff>304800</xdr:colOff>
      <xdr:row>51</xdr:row>
      <xdr:rowOff>114303</xdr:rowOff>
    </xdr:to>
    <xdr:sp macro="" textlink="">
      <xdr:nvSpPr>
        <xdr:cNvPr id="46" name="AutoShape 5" descr="Image result for new economy">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9163050" y="155448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50</xdr:row>
      <xdr:rowOff>0</xdr:rowOff>
    </xdr:from>
    <xdr:to>
      <xdr:col>14</xdr:col>
      <xdr:colOff>285749</xdr:colOff>
      <xdr:row>51</xdr:row>
      <xdr:rowOff>98493</xdr:rowOff>
    </xdr:to>
    <xdr:sp macro="" textlink="">
      <xdr:nvSpPr>
        <xdr:cNvPr id="47" name="AutoShape 1" descr="Image result for gmca logo">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7324725" y="15544800"/>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50</xdr:row>
      <xdr:rowOff>0</xdr:rowOff>
    </xdr:from>
    <xdr:to>
      <xdr:col>14</xdr:col>
      <xdr:colOff>304800</xdr:colOff>
      <xdr:row>51</xdr:row>
      <xdr:rowOff>114301</xdr:rowOff>
    </xdr:to>
    <xdr:sp macro="" textlink="">
      <xdr:nvSpPr>
        <xdr:cNvPr id="48" name="AutoShape 3" descr="Image result for gmca logo">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7334250" y="15544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50</xdr:row>
      <xdr:rowOff>0</xdr:rowOff>
    </xdr:from>
    <xdr:to>
      <xdr:col>17</xdr:col>
      <xdr:colOff>304800</xdr:colOff>
      <xdr:row>51</xdr:row>
      <xdr:rowOff>114303</xdr:rowOff>
    </xdr:to>
    <xdr:sp macro="" textlink="">
      <xdr:nvSpPr>
        <xdr:cNvPr id="49" name="AutoShape 5" descr="Image result for new economy">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9163050" y="155448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50</xdr:row>
      <xdr:rowOff>0</xdr:rowOff>
    </xdr:from>
    <xdr:to>
      <xdr:col>14</xdr:col>
      <xdr:colOff>304800</xdr:colOff>
      <xdr:row>51</xdr:row>
      <xdr:rowOff>114300</xdr:rowOff>
    </xdr:to>
    <xdr:sp macro="" textlink="">
      <xdr:nvSpPr>
        <xdr:cNvPr id="50" name="AutoShape 3" descr="Image result for gmca logo">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7334250" y="155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13</xdr:col>
      <xdr:colOff>21087</xdr:colOff>
      <xdr:row>1</xdr:row>
      <xdr:rowOff>0</xdr:rowOff>
    </xdr:to>
    <xdr:sp macro="" textlink="">
      <xdr:nvSpPr>
        <xdr:cNvPr id="2" name="AutoShape 1" descr="Image result for gmca logo">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13</xdr:col>
      <xdr:colOff>21087</xdr:colOff>
      <xdr:row>1</xdr:row>
      <xdr:rowOff>0</xdr:rowOff>
    </xdr:to>
    <xdr:sp macro="" textlink="">
      <xdr:nvSpPr>
        <xdr:cNvPr id="6" name="AutoShape 1" descr="Image result for gmca logo">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C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13</xdr:col>
      <xdr:colOff>600075</xdr:colOff>
      <xdr:row>0</xdr:row>
      <xdr:rowOff>0</xdr:rowOff>
    </xdr:from>
    <xdr:to>
      <xdr:col>14</xdr:col>
      <xdr:colOff>285749</xdr:colOff>
      <xdr:row>1</xdr:row>
      <xdr:rowOff>0</xdr:rowOff>
    </xdr:to>
    <xdr:sp macro="" textlink="">
      <xdr:nvSpPr>
        <xdr:cNvPr id="14" name="AutoShape 1" descr="Image result for gmca logo">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C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95</xdr:row>
      <xdr:rowOff>0</xdr:rowOff>
    </xdr:from>
    <xdr:to>
      <xdr:col>14</xdr:col>
      <xdr:colOff>304800</xdr:colOff>
      <xdr:row>96</xdr:row>
      <xdr:rowOff>114301</xdr:rowOff>
    </xdr:to>
    <xdr:sp macro="" textlink="">
      <xdr:nvSpPr>
        <xdr:cNvPr id="20" name="AutoShape 3" descr="Image result for gmca logo">
          <a:extLst>
            <a:ext uri="{FF2B5EF4-FFF2-40B4-BE49-F238E27FC236}">
              <a16:creationId xmlns:a16="http://schemas.microsoft.com/office/drawing/2014/main" id="{00000000-0008-0000-0C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95</xdr:row>
      <xdr:rowOff>0</xdr:rowOff>
    </xdr:from>
    <xdr:to>
      <xdr:col>17</xdr:col>
      <xdr:colOff>304800</xdr:colOff>
      <xdr:row>96</xdr:row>
      <xdr:rowOff>114303</xdr:rowOff>
    </xdr:to>
    <xdr:sp macro="" textlink="">
      <xdr:nvSpPr>
        <xdr:cNvPr id="21" name="AutoShape 5" descr="Image result for new economy">
          <a:extLst>
            <a:ext uri="{FF2B5EF4-FFF2-40B4-BE49-F238E27FC236}">
              <a16:creationId xmlns:a16="http://schemas.microsoft.com/office/drawing/2014/main" id="{00000000-0008-0000-0C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13</xdr:col>
      <xdr:colOff>21087</xdr:colOff>
      <xdr:row>1</xdr:row>
      <xdr:rowOff>0</xdr:rowOff>
    </xdr:to>
    <xdr:sp macro="" textlink="">
      <xdr:nvSpPr>
        <xdr:cNvPr id="24" name="AutoShape 1" descr="Image result for gmca logo">
          <a:extLst>
            <a:ext uri="{FF2B5EF4-FFF2-40B4-BE49-F238E27FC236}">
              <a16:creationId xmlns:a16="http://schemas.microsoft.com/office/drawing/2014/main" id="{00000000-0008-0000-0C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C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C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C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13</xdr:col>
      <xdr:colOff>21087</xdr:colOff>
      <xdr:row>1</xdr:row>
      <xdr:rowOff>0</xdr:rowOff>
    </xdr:to>
    <xdr:sp macro="" textlink="">
      <xdr:nvSpPr>
        <xdr:cNvPr id="28" name="AutoShape 1" descr="Image result for gmca logo">
          <a:extLst>
            <a:ext uri="{FF2B5EF4-FFF2-40B4-BE49-F238E27FC236}">
              <a16:creationId xmlns:a16="http://schemas.microsoft.com/office/drawing/2014/main" id="{00000000-0008-0000-0C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C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C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C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C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C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C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C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13</xdr:col>
      <xdr:colOff>600075</xdr:colOff>
      <xdr:row>0</xdr:row>
      <xdr:rowOff>0</xdr:rowOff>
    </xdr:from>
    <xdr:to>
      <xdr:col>14</xdr:col>
      <xdr:colOff>285749</xdr:colOff>
      <xdr:row>1</xdr:row>
      <xdr:rowOff>0</xdr:rowOff>
    </xdr:to>
    <xdr:sp macro="" textlink="">
      <xdr:nvSpPr>
        <xdr:cNvPr id="36" name="AutoShape 1" descr="Image result for gmca logo">
          <a:extLst>
            <a:ext uri="{FF2B5EF4-FFF2-40B4-BE49-F238E27FC236}">
              <a16:creationId xmlns:a16="http://schemas.microsoft.com/office/drawing/2014/main" id="{00000000-0008-0000-0C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C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C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C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95</xdr:row>
      <xdr:rowOff>0</xdr:rowOff>
    </xdr:from>
    <xdr:to>
      <xdr:col>14</xdr:col>
      <xdr:colOff>285749</xdr:colOff>
      <xdr:row>96</xdr:row>
      <xdr:rowOff>98493</xdr:rowOff>
    </xdr:to>
    <xdr:sp macro="" textlink="">
      <xdr:nvSpPr>
        <xdr:cNvPr id="40" name="AutoShape 1" descr="Image result for gmca logo">
          <a:extLst>
            <a:ext uri="{FF2B5EF4-FFF2-40B4-BE49-F238E27FC236}">
              <a16:creationId xmlns:a16="http://schemas.microsoft.com/office/drawing/2014/main" id="{00000000-0008-0000-0C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C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95</xdr:row>
      <xdr:rowOff>0</xdr:rowOff>
    </xdr:from>
    <xdr:to>
      <xdr:col>14</xdr:col>
      <xdr:colOff>304800</xdr:colOff>
      <xdr:row>96</xdr:row>
      <xdr:rowOff>114301</xdr:rowOff>
    </xdr:to>
    <xdr:sp macro="" textlink="">
      <xdr:nvSpPr>
        <xdr:cNvPr id="42" name="AutoShape 3" descr="Image result for gmca logo">
          <a:extLst>
            <a:ext uri="{FF2B5EF4-FFF2-40B4-BE49-F238E27FC236}">
              <a16:creationId xmlns:a16="http://schemas.microsoft.com/office/drawing/2014/main" id="{00000000-0008-0000-0C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95</xdr:row>
      <xdr:rowOff>0</xdr:rowOff>
    </xdr:from>
    <xdr:to>
      <xdr:col>17</xdr:col>
      <xdr:colOff>304800</xdr:colOff>
      <xdr:row>96</xdr:row>
      <xdr:rowOff>114303</xdr:rowOff>
    </xdr:to>
    <xdr:sp macro="" textlink="">
      <xdr:nvSpPr>
        <xdr:cNvPr id="43" name="AutoShape 5" descr="Image result for new economy">
          <a:extLst>
            <a:ext uri="{FF2B5EF4-FFF2-40B4-BE49-F238E27FC236}">
              <a16:creationId xmlns:a16="http://schemas.microsoft.com/office/drawing/2014/main" id="{00000000-0008-0000-0C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6</xdr:col>
      <xdr:colOff>247227</xdr:colOff>
      <xdr:row>32</xdr:row>
      <xdr:rowOff>169332</xdr:rowOff>
    </xdr:from>
    <xdr:to>
      <xdr:col>19</xdr:col>
      <xdr:colOff>205740</xdr:colOff>
      <xdr:row>50</xdr:row>
      <xdr:rowOff>50942</xdr:rowOff>
    </xdr:to>
    <xdr:pic>
      <xdr:nvPicPr>
        <xdr:cNvPr id="50" name="Picture 49">
          <a:extLst>
            <a:ext uri="{FF2B5EF4-FFF2-40B4-BE49-F238E27FC236}">
              <a16:creationId xmlns:a16="http://schemas.microsoft.com/office/drawing/2014/main" id="{00000000-0008-0000-0C00-000032000000}"/>
            </a:ext>
          </a:extLst>
        </xdr:cNvPr>
        <xdr:cNvPicPr>
          <a:picLocks noChangeAspect="1"/>
        </xdr:cNvPicPr>
      </xdr:nvPicPr>
      <xdr:blipFill rotWithShape="1">
        <a:blip xmlns:r="http://schemas.openxmlformats.org/officeDocument/2006/relationships" r:embed="rId8"/>
        <a:srcRect l="26764" t="31169" r="27355" b="34351"/>
        <a:stretch/>
      </xdr:blipFill>
      <xdr:spPr>
        <a:xfrm>
          <a:off x="3115310" y="5789082"/>
          <a:ext cx="7726680" cy="3162443"/>
        </a:xfrm>
        <a:prstGeom prst="rect">
          <a:avLst/>
        </a:prstGeom>
        <a:ln>
          <a:solidFill>
            <a:schemeClr val="bg1">
              <a:lumMod val="50000"/>
            </a:schemeClr>
          </a:solidFill>
        </a:ln>
      </xdr:spPr>
    </xdr:pic>
    <xdr:clientData/>
  </xdr:twoCellAnchor>
  <xdr:twoCellAnchor editAs="oneCell">
    <xdr:from>
      <xdr:col>14</xdr:col>
      <xdr:colOff>0</xdr:colOff>
      <xdr:row>95</xdr:row>
      <xdr:rowOff>0</xdr:rowOff>
    </xdr:from>
    <xdr:to>
      <xdr:col>14</xdr:col>
      <xdr:colOff>304800</xdr:colOff>
      <xdr:row>96</xdr:row>
      <xdr:rowOff>114300</xdr:rowOff>
    </xdr:to>
    <xdr:sp macro="" textlink="">
      <xdr:nvSpPr>
        <xdr:cNvPr id="51" name="AutoShape 3" descr="Image result for gmca logo">
          <a:extLst>
            <a:ext uri="{FF2B5EF4-FFF2-40B4-BE49-F238E27FC236}">
              <a16:creationId xmlns:a16="http://schemas.microsoft.com/office/drawing/2014/main" id="{00000000-0008-0000-0C00-000033000000}"/>
            </a:ext>
          </a:extLst>
        </xdr:cNvPr>
        <xdr:cNvSpPr>
          <a:spLocks noChangeAspect="1" noChangeArrowheads="1"/>
        </xdr:cNvSpPr>
      </xdr:nvSpPr>
      <xdr:spPr bwMode="auto">
        <a:xfrm>
          <a:off x="6753225" y="945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283845</xdr:colOff>
      <xdr:row>1</xdr:row>
      <xdr:rowOff>0</xdr:rowOff>
    </xdr:to>
    <xdr:sp macro="" textlink="">
      <xdr:nvSpPr>
        <xdr:cNvPr id="2" name="AutoShape 1" descr="Image result for gmca logo">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D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6" name="AutoShape 1" descr="Image result for gmca logo">
          <a:extLst>
            <a:ext uri="{FF2B5EF4-FFF2-40B4-BE49-F238E27FC236}">
              <a16:creationId xmlns:a16="http://schemas.microsoft.com/office/drawing/2014/main" id="{00000000-0008-0000-0D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D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D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D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D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D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D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14" name="AutoShape 1" descr="Image result for gmca logo">
          <a:extLst>
            <a:ext uri="{FF2B5EF4-FFF2-40B4-BE49-F238E27FC236}">
              <a16:creationId xmlns:a16="http://schemas.microsoft.com/office/drawing/2014/main" id="{00000000-0008-0000-0D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D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D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D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283845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0D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D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0D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0D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4" name="AutoShape 1" descr="Image result for gmca logo">
          <a:extLst>
            <a:ext uri="{FF2B5EF4-FFF2-40B4-BE49-F238E27FC236}">
              <a16:creationId xmlns:a16="http://schemas.microsoft.com/office/drawing/2014/main" id="{00000000-0008-0000-0D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D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D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D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8" name="AutoShape 1" descr="Image result for gmca logo">
          <a:extLst>
            <a:ext uri="{FF2B5EF4-FFF2-40B4-BE49-F238E27FC236}">
              <a16:creationId xmlns:a16="http://schemas.microsoft.com/office/drawing/2014/main" id="{00000000-0008-0000-0D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D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D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D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D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2"/>
          <a:extLst>
            <a:ext uri="{FF2B5EF4-FFF2-40B4-BE49-F238E27FC236}">
              <a16:creationId xmlns:a16="http://schemas.microsoft.com/office/drawing/2014/main" id="{00000000-0008-0000-0D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hlinkClick xmlns:r="http://schemas.openxmlformats.org/officeDocument/2006/relationships" r:id="rId3"/>
          <a:extLst>
            <a:ext uri="{FF2B5EF4-FFF2-40B4-BE49-F238E27FC236}">
              <a16:creationId xmlns:a16="http://schemas.microsoft.com/office/drawing/2014/main" id="{00000000-0008-0000-0D00-000022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D00-000023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36" name="AutoShape 1" descr="Image result for gmca logo">
          <a:extLst>
            <a:ext uri="{FF2B5EF4-FFF2-40B4-BE49-F238E27FC236}">
              <a16:creationId xmlns:a16="http://schemas.microsoft.com/office/drawing/2014/main" id="{00000000-0008-0000-0D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D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D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D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283845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0D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D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0D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0D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46" name="AutoShape 1" descr="Image result for gmca logo">
          <a:extLst>
            <a:ext uri="{FF2B5EF4-FFF2-40B4-BE49-F238E27FC236}">
              <a16:creationId xmlns:a16="http://schemas.microsoft.com/office/drawing/2014/main" id="{00000000-0008-0000-0D00-00002E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7" name="AutoShape 2" descr="Image result for gmca logo">
          <a:extLst>
            <a:ext uri="{FF2B5EF4-FFF2-40B4-BE49-F238E27FC236}">
              <a16:creationId xmlns:a16="http://schemas.microsoft.com/office/drawing/2014/main" id="{00000000-0008-0000-0D00-00002F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8" name="AutoShape 3" descr="Image result for gmca logo">
          <a:extLst>
            <a:ext uri="{FF2B5EF4-FFF2-40B4-BE49-F238E27FC236}">
              <a16:creationId xmlns:a16="http://schemas.microsoft.com/office/drawing/2014/main" id="{00000000-0008-0000-0D00-000030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49" name="AutoShape 5" descr="Image result for new economy">
          <a:extLst>
            <a:ext uri="{FF2B5EF4-FFF2-40B4-BE49-F238E27FC236}">
              <a16:creationId xmlns:a16="http://schemas.microsoft.com/office/drawing/2014/main" id="{00000000-0008-0000-0D00-000031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50" name="AutoShape 1" descr="Image result for gmca logo">
          <a:extLst>
            <a:ext uri="{FF2B5EF4-FFF2-40B4-BE49-F238E27FC236}">
              <a16:creationId xmlns:a16="http://schemas.microsoft.com/office/drawing/2014/main" id="{00000000-0008-0000-0D00-00003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1" name="AutoShape 2" descr="Image result for gmca logo">
          <a:extLst>
            <a:ext uri="{FF2B5EF4-FFF2-40B4-BE49-F238E27FC236}">
              <a16:creationId xmlns:a16="http://schemas.microsoft.com/office/drawing/2014/main" id="{00000000-0008-0000-0D00-00003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2" name="AutoShape 3" descr="Image result for gmca logo">
          <a:extLst>
            <a:ext uri="{FF2B5EF4-FFF2-40B4-BE49-F238E27FC236}">
              <a16:creationId xmlns:a16="http://schemas.microsoft.com/office/drawing/2014/main" id="{00000000-0008-0000-0D00-00003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3" name="AutoShape 5" descr="Image result for new economy">
          <a:extLst>
            <a:ext uri="{FF2B5EF4-FFF2-40B4-BE49-F238E27FC236}">
              <a16:creationId xmlns:a16="http://schemas.microsoft.com/office/drawing/2014/main" id="{00000000-0008-0000-0D00-00003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D00-00003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D00-00003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D00-000038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D00-000039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58" name="AutoShape 1" descr="Image result for gmca logo">
          <a:extLst>
            <a:ext uri="{FF2B5EF4-FFF2-40B4-BE49-F238E27FC236}">
              <a16:creationId xmlns:a16="http://schemas.microsoft.com/office/drawing/2014/main" id="{00000000-0008-0000-0D00-00003A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59" name="AutoShape 2" descr="Image result for gmca logo">
          <a:extLst>
            <a:ext uri="{FF2B5EF4-FFF2-40B4-BE49-F238E27FC236}">
              <a16:creationId xmlns:a16="http://schemas.microsoft.com/office/drawing/2014/main" id="{00000000-0008-0000-0D00-00003B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60" name="AutoShape 3" descr="Image result for gmca logo">
          <a:extLst>
            <a:ext uri="{FF2B5EF4-FFF2-40B4-BE49-F238E27FC236}">
              <a16:creationId xmlns:a16="http://schemas.microsoft.com/office/drawing/2014/main" id="{00000000-0008-0000-0D00-00003C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61" name="AutoShape 5" descr="Image result for new economy">
          <a:extLst>
            <a:ext uri="{FF2B5EF4-FFF2-40B4-BE49-F238E27FC236}">
              <a16:creationId xmlns:a16="http://schemas.microsoft.com/office/drawing/2014/main" id="{00000000-0008-0000-0D00-00003D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283845</xdr:colOff>
      <xdr:row>10</xdr:row>
      <xdr:rowOff>76200</xdr:rowOff>
    </xdr:to>
    <xdr:sp macro="" textlink="">
      <xdr:nvSpPr>
        <xdr:cNvPr id="62" name="AutoShape 1" descr="Image result for gmca logo">
          <a:extLst>
            <a:ext uri="{FF2B5EF4-FFF2-40B4-BE49-F238E27FC236}">
              <a16:creationId xmlns:a16="http://schemas.microsoft.com/office/drawing/2014/main" id="{00000000-0008-0000-0D00-00003E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63" name="AutoShape 2" descr="Image result for gmca logo">
          <a:extLst>
            <a:ext uri="{FF2B5EF4-FFF2-40B4-BE49-F238E27FC236}">
              <a16:creationId xmlns:a16="http://schemas.microsoft.com/office/drawing/2014/main" id="{00000000-0008-0000-0D00-00003F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64" name="AutoShape 3" descr="Image result for gmca logo">
          <a:extLst>
            <a:ext uri="{FF2B5EF4-FFF2-40B4-BE49-F238E27FC236}">
              <a16:creationId xmlns:a16="http://schemas.microsoft.com/office/drawing/2014/main" id="{00000000-0008-0000-0D00-00004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65" name="AutoShape 5" descr="Image result for new economy">
          <a:extLst>
            <a:ext uri="{FF2B5EF4-FFF2-40B4-BE49-F238E27FC236}">
              <a16:creationId xmlns:a16="http://schemas.microsoft.com/office/drawing/2014/main" id="{00000000-0008-0000-0D00-00004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7" name="Picture 66">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68" name="AutoShape 1" descr="Image result for gmca logo">
          <a:extLst>
            <a:ext uri="{FF2B5EF4-FFF2-40B4-BE49-F238E27FC236}">
              <a16:creationId xmlns:a16="http://schemas.microsoft.com/office/drawing/2014/main" id="{00000000-0008-0000-0D00-000044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69" name="AutoShape 2" descr="Image result for gmca logo">
          <a:extLst>
            <a:ext uri="{FF2B5EF4-FFF2-40B4-BE49-F238E27FC236}">
              <a16:creationId xmlns:a16="http://schemas.microsoft.com/office/drawing/2014/main" id="{00000000-0008-0000-0D00-000045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0" name="AutoShape 3" descr="Image result for gmca logo">
          <a:extLst>
            <a:ext uri="{FF2B5EF4-FFF2-40B4-BE49-F238E27FC236}">
              <a16:creationId xmlns:a16="http://schemas.microsoft.com/office/drawing/2014/main" id="{00000000-0008-0000-0D00-000046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1" name="AutoShape 5" descr="Image result for new economy">
          <a:extLst>
            <a:ext uri="{FF2B5EF4-FFF2-40B4-BE49-F238E27FC236}">
              <a16:creationId xmlns:a16="http://schemas.microsoft.com/office/drawing/2014/main" id="{00000000-0008-0000-0D00-000047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72" name="AutoShape 1" descr="Image result for gmca logo">
          <a:extLst>
            <a:ext uri="{FF2B5EF4-FFF2-40B4-BE49-F238E27FC236}">
              <a16:creationId xmlns:a16="http://schemas.microsoft.com/office/drawing/2014/main" id="{00000000-0008-0000-0D00-00004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3" name="AutoShape 2" descr="Image result for gmca logo">
          <a:extLst>
            <a:ext uri="{FF2B5EF4-FFF2-40B4-BE49-F238E27FC236}">
              <a16:creationId xmlns:a16="http://schemas.microsoft.com/office/drawing/2014/main" id="{00000000-0008-0000-0D00-00004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4" name="AutoShape 3" descr="Image result for gmca logo">
          <a:extLst>
            <a:ext uri="{FF2B5EF4-FFF2-40B4-BE49-F238E27FC236}">
              <a16:creationId xmlns:a16="http://schemas.microsoft.com/office/drawing/2014/main" id="{00000000-0008-0000-0D00-00004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5" name="AutoShape 5" descr="Image result for new economy">
          <a:extLst>
            <a:ext uri="{FF2B5EF4-FFF2-40B4-BE49-F238E27FC236}">
              <a16:creationId xmlns:a16="http://schemas.microsoft.com/office/drawing/2014/main" id="{00000000-0008-0000-0D00-00004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6" name="Rounded Rectangle 75">
          <a:hlinkClick xmlns:r="http://schemas.openxmlformats.org/officeDocument/2006/relationships" r:id="rId1"/>
          <a:extLst>
            <a:ext uri="{FF2B5EF4-FFF2-40B4-BE49-F238E27FC236}">
              <a16:creationId xmlns:a16="http://schemas.microsoft.com/office/drawing/2014/main" id="{00000000-0008-0000-0D00-00004C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D00-00004D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D00-00004E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79" name="Rounded Rectangle 78">
          <a:hlinkClick xmlns:r="http://schemas.openxmlformats.org/officeDocument/2006/relationships" r:id="rId4"/>
          <a:extLst>
            <a:ext uri="{FF2B5EF4-FFF2-40B4-BE49-F238E27FC236}">
              <a16:creationId xmlns:a16="http://schemas.microsoft.com/office/drawing/2014/main" id="{00000000-0008-0000-0D00-00004F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80" name="AutoShape 1" descr="Image result for gmca logo">
          <a:extLst>
            <a:ext uri="{FF2B5EF4-FFF2-40B4-BE49-F238E27FC236}">
              <a16:creationId xmlns:a16="http://schemas.microsoft.com/office/drawing/2014/main" id="{00000000-0008-0000-0D00-000050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1" name="AutoShape 2" descr="Image result for gmca logo">
          <a:extLst>
            <a:ext uri="{FF2B5EF4-FFF2-40B4-BE49-F238E27FC236}">
              <a16:creationId xmlns:a16="http://schemas.microsoft.com/office/drawing/2014/main" id="{00000000-0008-0000-0D00-000051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2" name="AutoShape 3" descr="Image result for gmca logo">
          <a:extLst>
            <a:ext uri="{FF2B5EF4-FFF2-40B4-BE49-F238E27FC236}">
              <a16:creationId xmlns:a16="http://schemas.microsoft.com/office/drawing/2014/main" id="{00000000-0008-0000-0D00-000052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83" name="AutoShape 5" descr="Image result for new economy">
          <a:extLst>
            <a:ext uri="{FF2B5EF4-FFF2-40B4-BE49-F238E27FC236}">
              <a16:creationId xmlns:a16="http://schemas.microsoft.com/office/drawing/2014/main" id="{00000000-0008-0000-0D00-000053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283845</xdr:colOff>
      <xdr:row>10</xdr:row>
      <xdr:rowOff>76200</xdr:rowOff>
    </xdr:to>
    <xdr:sp macro="" textlink="">
      <xdr:nvSpPr>
        <xdr:cNvPr id="84" name="AutoShape 1" descr="Image result for gmca logo">
          <a:extLst>
            <a:ext uri="{FF2B5EF4-FFF2-40B4-BE49-F238E27FC236}">
              <a16:creationId xmlns:a16="http://schemas.microsoft.com/office/drawing/2014/main" id="{00000000-0008-0000-0D00-000054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85" name="AutoShape 2" descr="Image result for gmca logo">
          <a:extLst>
            <a:ext uri="{FF2B5EF4-FFF2-40B4-BE49-F238E27FC236}">
              <a16:creationId xmlns:a16="http://schemas.microsoft.com/office/drawing/2014/main" id="{00000000-0008-0000-0D00-000055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86" name="AutoShape 3" descr="Image result for gmca logo">
          <a:extLst>
            <a:ext uri="{FF2B5EF4-FFF2-40B4-BE49-F238E27FC236}">
              <a16:creationId xmlns:a16="http://schemas.microsoft.com/office/drawing/2014/main" id="{00000000-0008-0000-0D00-000056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87" name="AutoShape 5" descr="Image result for new economy">
          <a:extLst>
            <a:ext uri="{FF2B5EF4-FFF2-40B4-BE49-F238E27FC236}">
              <a16:creationId xmlns:a16="http://schemas.microsoft.com/office/drawing/2014/main" id="{00000000-0008-0000-0D00-000057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9" name="Picture 88">
          <a:extLst>
            <a:ext uri="{FF2B5EF4-FFF2-40B4-BE49-F238E27FC236}">
              <a16:creationId xmlns:a16="http://schemas.microsoft.com/office/drawing/2014/main" id="{00000000-0008-0000-0D00-00005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12</xdr:col>
      <xdr:colOff>189443</xdr:colOff>
      <xdr:row>27</xdr:row>
      <xdr:rowOff>30695</xdr:rowOff>
    </xdr:from>
    <xdr:to>
      <xdr:col>20</xdr:col>
      <xdr:colOff>53763</xdr:colOff>
      <xdr:row>56</xdr:row>
      <xdr:rowOff>155297</xdr:rowOff>
    </xdr:to>
    <xdr:pic>
      <xdr:nvPicPr>
        <xdr:cNvPr id="22" name="Picture 21">
          <a:extLst>
            <a:ext uri="{FF2B5EF4-FFF2-40B4-BE49-F238E27FC236}">
              <a16:creationId xmlns:a16="http://schemas.microsoft.com/office/drawing/2014/main" id="{00000000-0008-0000-0D00-000016000000}"/>
            </a:ext>
          </a:extLst>
        </xdr:cNvPr>
        <xdr:cNvPicPr>
          <a:picLocks noChangeAspect="1"/>
        </xdr:cNvPicPr>
      </xdr:nvPicPr>
      <xdr:blipFill rotWithShape="1">
        <a:blip xmlns:r="http://schemas.openxmlformats.org/officeDocument/2006/relationships" r:embed="rId8"/>
        <a:srcRect l="34709" t="17431" r="36000" b="15455"/>
        <a:stretch/>
      </xdr:blipFill>
      <xdr:spPr>
        <a:xfrm>
          <a:off x="6804026" y="3110445"/>
          <a:ext cx="4848224" cy="5363352"/>
        </a:xfrm>
        <a:prstGeom prst="rect">
          <a:avLst/>
        </a:prstGeom>
      </xdr:spPr>
    </xdr:pic>
    <xdr:clientData/>
  </xdr:twoCellAnchor>
  <xdr:twoCellAnchor editAs="oneCell">
    <xdr:from>
      <xdr:col>15</xdr:col>
      <xdr:colOff>0</xdr:colOff>
      <xdr:row>101</xdr:row>
      <xdr:rowOff>0</xdr:rowOff>
    </xdr:from>
    <xdr:to>
      <xdr:col>15</xdr:col>
      <xdr:colOff>304800</xdr:colOff>
      <xdr:row>102</xdr:row>
      <xdr:rowOff>114298</xdr:rowOff>
    </xdr:to>
    <xdr:sp macro="" textlink="">
      <xdr:nvSpPr>
        <xdr:cNvPr id="88" name="AutoShape 3" descr="Image result for gmca logo">
          <a:extLst>
            <a:ext uri="{FF2B5EF4-FFF2-40B4-BE49-F238E27FC236}">
              <a16:creationId xmlns:a16="http://schemas.microsoft.com/office/drawing/2014/main" id="{00000000-0008-0000-0D00-000058000000}"/>
            </a:ext>
          </a:extLst>
        </xdr:cNvPr>
        <xdr:cNvSpPr>
          <a:spLocks noChangeAspect="1" noChangeArrowheads="1"/>
        </xdr:cNvSpPr>
      </xdr:nvSpPr>
      <xdr:spPr bwMode="auto">
        <a:xfrm>
          <a:off x="8286750" y="187928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101</xdr:row>
      <xdr:rowOff>0</xdr:rowOff>
    </xdr:from>
    <xdr:to>
      <xdr:col>14</xdr:col>
      <xdr:colOff>304800</xdr:colOff>
      <xdr:row>102</xdr:row>
      <xdr:rowOff>114300</xdr:rowOff>
    </xdr:to>
    <xdr:sp macro="" textlink="">
      <xdr:nvSpPr>
        <xdr:cNvPr id="90" name="AutoShape 3" descr="Image result for gmca logo">
          <a:extLst>
            <a:ext uri="{FF2B5EF4-FFF2-40B4-BE49-F238E27FC236}">
              <a16:creationId xmlns:a16="http://schemas.microsoft.com/office/drawing/2014/main" id="{00000000-0008-0000-0D00-00005A000000}"/>
            </a:ext>
          </a:extLst>
        </xdr:cNvPr>
        <xdr:cNvSpPr>
          <a:spLocks noChangeAspect="1" noChangeArrowheads="1"/>
        </xdr:cNvSpPr>
      </xdr:nvSpPr>
      <xdr:spPr bwMode="auto">
        <a:xfrm>
          <a:off x="7677150" y="187928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101</xdr:row>
      <xdr:rowOff>0</xdr:rowOff>
    </xdr:from>
    <xdr:to>
      <xdr:col>17</xdr:col>
      <xdr:colOff>304800</xdr:colOff>
      <xdr:row>102</xdr:row>
      <xdr:rowOff>114302</xdr:rowOff>
    </xdr:to>
    <xdr:sp macro="" textlink="">
      <xdr:nvSpPr>
        <xdr:cNvPr id="91" name="AutoShape 5" descr="Image result for new economy">
          <a:extLst>
            <a:ext uri="{FF2B5EF4-FFF2-40B4-BE49-F238E27FC236}">
              <a16:creationId xmlns:a16="http://schemas.microsoft.com/office/drawing/2014/main" id="{00000000-0008-0000-0D00-00005B000000}"/>
            </a:ext>
          </a:extLst>
        </xdr:cNvPr>
        <xdr:cNvSpPr>
          <a:spLocks noChangeAspect="1" noChangeArrowheads="1"/>
        </xdr:cNvSpPr>
      </xdr:nvSpPr>
      <xdr:spPr bwMode="auto">
        <a:xfrm>
          <a:off x="9505950" y="187928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101</xdr:row>
      <xdr:rowOff>0</xdr:rowOff>
    </xdr:from>
    <xdr:to>
      <xdr:col>14</xdr:col>
      <xdr:colOff>289559</xdr:colOff>
      <xdr:row>102</xdr:row>
      <xdr:rowOff>94682</xdr:rowOff>
    </xdr:to>
    <xdr:sp macro="" textlink="">
      <xdr:nvSpPr>
        <xdr:cNvPr id="92" name="AutoShape 1" descr="Image result for gmca logo">
          <a:extLst>
            <a:ext uri="{FF2B5EF4-FFF2-40B4-BE49-F238E27FC236}">
              <a16:creationId xmlns:a16="http://schemas.microsoft.com/office/drawing/2014/main" id="{00000000-0008-0000-0D00-00005C000000}"/>
            </a:ext>
          </a:extLst>
        </xdr:cNvPr>
        <xdr:cNvSpPr>
          <a:spLocks noChangeAspect="1" noChangeArrowheads="1"/>
        </xdr:cNvSpPr>
      </xdr:nvSpPr>
      <xdr:spPr bwMode="auto">
        <a:xfrm>
          <a:off x="7667625" y="18792825"/>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101</xdr:row>
      <xdr:rowOff>0</xdr:rowOff>
    </xdr:from>
    <xdr:to>
      <xdr:col>14</xdr:col>
      <xdr:colOff>304800</xdr:colOff>
      <xdr:row>102</xdr:row>
      <xdr:rowOff>114300</xdr:rowOff>
    </xdr:to>
    <xdr:sp macro="" textlink="">
      <xdr:nvSpPr>
        <xdr:cNvPr id="93" name="AutoShape 3" descr="Image result for gmca logo">
          <a:extLst>
            <a:ext uri="{FF2B5EF4-FFF2-40B4-BE49-F238E27FC236}">
              <a16:creationId xmlns:a16="http://schemas.microsoft.com/office/drawing/2014/main" id="{00000000-0008-0000-0D00-00005D000000}"/>
            </a:ext>
          </a:extLst>
        </xdr:cNvPr>
        <xdr:cNvSpPr>
          <a:spLocks noChangeAspect="1" noChangeArrowheads="1"/>
        </xdr:cNvSpPr>
      </xdr:nvSpPr>
      <xdr:spPr bwMode="auto">
        <a:xfrm>
          <a:off x="7677150" y="187928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101</xdr:row>
      <xdr:rowOff>0</xdr:rowOff>
    </xdr:from>
    <xdr:to>
      <xdr:col>17</xdr:col>
      <xdr:colOff>304800</xdr:colOff>
      <xdr:row>102</xdr:row>
      <xdr:rowOff>114302</xdr:rowOff>
    </xdr:to>
    <xdr:sp macro="" textlink="">
      <xdr:nvSpPr>
        <xdr:cNvPr id="94" name="AutoShape 5" descr="Image result for new economy">
          <a:extLst>
            <a:ext uri="{FF2B5EF4-FFF2-40B4-BE49-F238E27FC236}">
              <a16:creationId xmlns:a16="http://schemas.microsoft.com/office/drawing/2014/main" id="{00000000-0008-0000-0D00-00005E000000}"/>
            </a:ext>
          </a:extLst>
        </xdr:cNvPr>
        <xdr:cNvSpPr>
          <a:spLocks noChangeAspect="1" noChangeArrowheads="1"/>
        </xdr:cNvSpPr>
      </xdr:nvSpPr>
      <xdr:spPr bwMode="auto">
        <a:xfrm>
          <a:off x="9505950" y="187928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101</xdr:row>
      <xdr:rowOff>0</xdr:rowOff>
    </xdr:from>
    <xdr:to>
      <xdr:col>14</xdr:col>
      <xdr:colOff>304800</xdr:colOff>
      <xdr:row>102</xdr:row>
      <xdr:rowOff>114299</xdr:rowOff>
    </xdr:to>
    <xdr:sp macro="" textlink="">
      <xdr:nvSpPr>
        <xdr:cNvPr id="95" name="AutoShape 3" descr="Image result for gmca logo">
          <a:extLst>
            <a:ext uri="{FF2B5EF4-FFF2-40B4-BE49-F238E27FC236}">
              <a16:creationId xmlns:a16="http://schemas.microsoft.com/office/drawing/2014/main" id="{00000000-0008-0000-0D00-00005F000000}"/>
            </a:ext>
          </a:extLst>
        </xdr:cNvPr>
        <xdr:cNvSpPr>
          <a:spLocks noChangeAspect="1" noChangeArrowheads="1"/>
        </xdr:cNvSpPr>
      </xdr:nvSpPr>
      <xdr:spPr bwMode="auto">
        <a:xfrm>
          <a:off x="7677150" y="1879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128</xdr:row>
      <xdr:rowOff>0</xdr:rowOff>
    </xdr:from>
    <xdr:to>
      <xdr:col>15</xdr:col>
      <xdr:colOff>304800</xdr:colOff>
      <xdr:row>129</xdr:row>
      <xdr:rowOff>116204</xdr:rowOff>
    </xdr:to>
    <xdr:sp macro="" textlink="">
      <xdr:nvSpPr>
        <xdr:cNvPr id="96" name="AutoShape 3" descr="Image result for gmca logo">
          <a:extLst>
            <a:ext uri="{FF2B5EF4-FFF2-40B4-BE49-F238E27FC236}">
              <a16:creationId xmlns:a16="http://schemas.microsoft.com/office/drawing/2014/main" id="{64399877-AD9F-44B4-976C-2C8C94F6F391}"/>
            </a:ext>
          </a:extLst>
        </xdr:cNvPr>
        <xdr:cNvSpPr>
          <a:spLocks noChangeAspect="1" noChangeArrowheads="1"/>
        </xdr:cNvSpPr>
      </xdr:nvSpPr>
      <xdr:spPr bwMode="auto">
        <a:xfrm>
          <a:off x="8511540" y="27995880"/>
          <a:ext cx="304800" cy="297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128</xdr:row>
      <xdr:rowOff>0</xdr:rowOff>
    </xdr:from>
    <xdr:to>
      <xdr:col>14</xdr:col>
      <xdr:colOff>304800</xdr:colOff>
      <xdr:row>129</xdr:row>
      <xdr:rowOff>116206</xdr:rowOff>
    </xdr:to>
    <xdr:sp macro="" textlink="">
      <xdr:nvSpPr>
        <xdr:cNvPr id="97" name="AutoShape 3" descr="Image result for gmca logo">
          <a:extLst>
            <a:ext uri="{FF2B5EF4-FFF2-40B4-BE49-F238E27FC236}">
              <a16:creationId xmlns:a16="http://schemas.microsoft.com/office/drawing/2014/main" id="{F7ED837E-F543-4B69-83C5-618C4EE45D48}"/>
            </a:ext>
          </a:extLst>
        </xdr:cNvPr>
        <xdr:cNvSpPr>
          <a:spLocks noChangeAspect="1" noChangeArrowheads="1"/>
        </xdr:cNvSpPr>
      </xdr:nvSpPr>
      <xdr:spPr bwMode="auto">
        <a:xfrm>
          <a:off x="7886700" y="27995880"/>
          <a:ext cx="304800" cy="29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128</xdr:row>
      <xdr:rowOff>0</xdr:rowOff>
    </xdr:from>
    <xdr:to>
      <xdr:col>17</xdr:col>
      <xdr:colOff>304800</xdr:colOff>
      <xdr:row>129</xdr:row>
      <xdr:rowOff>116208</xdr:rowOff>
    </xdr:to>
    <xdr:sp macro="" textlink="">
      <xdr:nvSpPr>
        <xdr:cNvPr id="98" name="AutoShape 5" descr="Image result for new economy">
          <a:extLst>
            <a:ext uri="{FF2B5EF4-FFF2-40B4-BE49-F238E27FC236}">
              <a16:creationId xmlns:a16="http://schemas.microsoft.com/office/drawing/2014/main" id="{A5045CC0-4A02-4F59-8A0B-67EDFBA65A23}"/>
            </a:ext>
          </a:extLst>
        </xdr:cNvPr>
        <xdr:cNvSpPr>
          <a:spLocks noChangeAspect="1" noChangeArrowheads="1"/>
        </xdr:cNvSpPr>
      </xdr:nvSpPr>
      <xdr:spPr bwMode="auto">
        <a:xfrm>
          <a:off x="9761220" y="27995880"/>
          <a:ext cx="304800" cy="2971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128</xdr:row>
      <xdr:rowOff>0</xdr:rowOff>
    </xdr:from>
    <xdr:to>
      <xdr:col>14</xdr:col>
      <xdr:colOff>287654</xdr:colOff>
      <xdr:row>129</xdr:row>
      <xdr:rowOff>92778</xdr:rowOff>
    </xdr:to>
    <xdr:sp macro="" textlink="">
      <xdr:nvSpPr>
        <xdr:cNvPr id="99" name="AutoShape 1" descr="Image result for gmca logo">
          <a:extLst>
            <a:ext uri="{FF2B5EF4-FFF2-40B4-BE49-F238E27FC236}">
              <a16:creationId xmlns:a16="http://schemas.microsoft.com/office/drawing/2014/main" id="{3CB78DE0-878D-425F-B2A0-5A450E2BD551}"/>
            </a:ext>
          </a:extLst>
        </xdr:cNvPr>
        <xdr:cNvSpPr>
          <a:spLocks noChangeAspect="1" noChangeArrowheads="1"/>
        </xdr:cNvSpPr>
      </xdr:nvSpPr>
      <xdr:spPr bwMode="auto">
        <a:xfrm>
          <a:off x="7861935" y="27995880"/>
          <a:ext cx="314324" cy="277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128</xdr:row>
      <xdr:rowOff>0</xdr:rowOff>
    </xdr:from>
    <xdr:to>
      <xdr:col>14</xdr:col>
      <xdr:colOff>304800</xdr:colOff>
      <xdr:row>129</xdr:row>
      <xdr:rowOff>116206</xdr:rowOff>
    </xdr:to>
    <xdr:sp macro="" textlink="">
      <xdr:nvSpPr>
        <xdr:cNvPr id="100" name="AutoShape 3" descr="Image result for gmca logo">
          <a:extLst>
            <a:ext uri="{FF2B5EF4-FFF2-40B4-BE49-F238E27FC236}">
              <a16:creationId xmlns:a16="http://schemas.microsoft.com/office/drawing/2014/main" id="{8CF5ED5E-DBF2-4117-B426-38725EACC4DA}"/>
            </a:ext>
          </a:extLst>
        </xdr:cNvPr>
        <xdr:cNvSpPr>
          <a:spLocks noChangeAspect="1" noChangeArrowheads="1"/>
        </xdr:cNvSpPr>
      </xdr:nvSpPr>
      <xdr:spPr bwMode="auto">
        <a:xfrm>
          <a:off x="7886700" y="27995880"/>
          <a:ext cx="304800" cy="29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128</xdr:row>
      <xdr:rowOff>0</xdr:rowOff>
    </xdr:from>
    <xdr:to>
      <xdr:col>17</xdr:col>
      <xdr:colOff>304800</xdr:colOff>
      <xdr:row>129</xdr:row>
      <xdr:rowOff>116208</xdr:rowOff>
    </xdr:to>
    <xdr:sp macro="" textlink="">
      <xdr:nvSpPr>
        <xdr:cNvPr id="101" name="AutoShape 5" descr="Image result for new economy">
          <a:extLst>
            <a:ext uri="{FF2B5EF4-FFF2-40B4-BE49-F238E27FC236}">
              <a16:creationId xmlns:a16="http://schemas.microsoft.com/office/drawing/2014/main" id="{25DFE5E4-ED87-42B4-B232-07D81BB5EFA1}"/>
            </a:ext>
          </a:extLst>
        </xdr:cNvPr>
        <xdr:cNvSpPr>
          <a:spLocks noChangeAspect="1" noChangeArrowheads="1"/>
        </xdr:cNvSpPr>
      </xdr:nvSpPr>
      <xdr:spPr bwMode="auto">
        <a:xfrm>
          <a:off x="9761220" y="27995880"/>
          <a:ext cx="304800" cy="2971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128</xdr:row>
      <xdr:rowOff>0</xdr:rowOff>
    </xdr:from>
    <xdr:to>
      <xdr:col>14</xdr:col>
      <xdr:colOff>304800</xdr:colOff>
      <xdr:row>129</xdr:row>
      <xdr:rowOff>116205</xdr:rowOff>
    </xdr:to>
    <xdr:sp macro="" textlink="">
      <xdr:nvSpPr>
        <xdr:cNvPr id="102" name="AutoShape 3" descr="Image result for gmca logo">
          <a:extLst>
            <a:ext uri="{FF2B5EF4-FFF2-40B4-BE49-F238E27FC236}">
              <a16:creationId xmlns:a16="http://schemas.microsoft.com/office/drawing/2014/main" id="{54FF92F4-FF6F-425B-975F-B807D2C295B9}"/>
            </a:ext>
          </a:extLst>
        </xdr:cNvPr>
        <xdr:cNvSpPr>
          <a:spLocks noChangeAspect="1" noChangeArrowheads="1"/>
        </xdr:cNvSpPr>
      </xdr:nvSpPr>
      <xdr:spPr bwMode="auto">
        <a:xfrm>
          <a:off x="7886700" y="279958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0</xdr:rowOff>
    </xdr:to>
    <xdr:sp macro="" textlink="">
      <xdr:nvSpPr>
        <xdr:cNvPr id="2" name="AutoShape 1" descr="Image result for gmca logo">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11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11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 name="AutoShape 1" descr="Image result for gmca logo">
          <a:extLst>
            <a:ext uri="{FF2B5EF4-FFF2-40B4-BE49-F238E27FC236}">
              <a16:creationId xmlns:a16="http://schemas.microsoft.com/office/drawing/2014/main" id="{00000000-0008-0000-11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11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11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11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11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11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11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11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14" name="AutoShape 1" descr="Image result for gmca logo">
          <a:extLst>
            <a:ext uri="{FF2B5EF4-FFF2-40B4-BE49-F238E27FC236}">
              <a16:creationId xmlns:a16="http://schemas.microsoft.com/office/drawing/2014/main" id="{00000000-0008-0000-11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11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11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11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11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11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11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11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4" name="AutoShape 1" descr="Image result for gmca logo">
          <a:extLst>
            <a:ext uri="{FF2B5EF4-FFF2-40B4-BE49-F238E27FC236}">
              <a16:creationId xmlns:a16="http://schemas.microsoft.com/office/drawing/2014/main" id="{00000000-0008-0000-11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11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11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11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8" name="AutoShape 1" descr="Image result for gmca logo">
          <a:extLst>
            <a:ext uri="{FF2B5EF4-FFF2-40B4-BE49-F238E27FC236}">
              <a16:creationId xmlns:a16="http://schemas.microsoft.com/office/drawing/2014/main" id="{00000000-0008-0000-11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11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11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11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11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2"/>
          <a:extLst>
            <a:ext uri="{FF2B5EF4-FFF2-40B4-BE49-F238E27FC236}">
              <a16:creationId xmlns:a16="http://schemas.microsoft.com/office/drawing/2014/main" id="{00000000-0008-0000-11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hlinkClick xmlns:r="http://schemas.openxmlformats.org/officeDocument/2006/relationships" r:id="rId3"/>
          <a:extLst>
            <a:ext uri="{FF2B5EF4-FFF2-40B4-BE49-F238E27FC236}">
              <a16:creationId xmlns:a16="http://schemas.microsoft.com/office/drawing/2014/main" id="{00000000-0008-0000-1100-000022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0</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1100-000023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36" name="AutoShape 1" descr="Image result for gmca logo">
          <a:extLst>
            <a:ext uri="{FF2B5EF4-FFF2-40B4-BE49-F238E27FC236}">
              <a16:creationId xmlns:a16="http://schemas.microsoft.com/office/drawing/2014/main" id="{00000000-0008-0000-11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11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11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11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11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11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11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11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46" name="AutoShape 1" descr="Image result for gmca logo">
          <a:extLst>
            <a:ext uri="{FF2B5EF4-FFF2-40B4-BE49-F238E27FC236}">
              <a16:creationId xmlns:a16="http://schemas.microsoft.com/office/drawing/2014/main" id="{00000000-0008-0000-1100-00002E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7" name="AutoShape 2" descr="Image result for gmca logo">
          <a:extLst>
            <a:ext uri="{FF2B5EF4-FFF2-40B4-BE49-F238E27FC236}">
              <a16:creationId xmlns:a16="http://schemas.microsoft.com/office/drawing/2014/main" id="{00000000-0008-0000-1100-00002F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8" name="AutoShape 3" descr="Image result for gmca logo">
          <a:extLst>
            <a:ext uri="{FF2B5EF4-FFF2-40B4-BE49-F238E27FC236}">
              <a16:creationId xmlns:a16="http://schemas.microsoft.com/office/drawing/2014/main" id="{00000000-0008-0000-1100-000030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49" name="AutoShape 5" descr="Image result for new economy">
          <a:extLst>
            <a:ext uri="{FF2B5EF4-FFF2-40B4-BE49-F238E27FC236}">
              <a16:creationId xmlns:a16="http://schemas.microsoft.com/office/drawing/2014/main" id="{00000000-0008-0000-1100-000031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50" name="AutoShape 1" descr="Image result for gmca logo">
          <a:extLst>
            <a:ext uri="{FF2B5EF4-FFF2-40B4-BE49-F238E27FC236}">
              <a16:creationId xmlns:a16="http://schemas.microsoft.com/office/drawing/2014/main" id="{00000000-0008-0000-1100-00003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1" name="AutoShape 2" descr="Image result for gmca logo">
          <a:extLst>
            <a:ext uri="{FF2B5EF4-FFF2-40B4-BE49-F238E27FC236}">
              <a16:creationId xmlns:a16="http://schemas.microsoft.com/office/drawing/2014/main" id="{00000000-0008-0000-1100-00003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2" name="AutoShape 3" descr="Image result for gmca logo">
          <a:extLst>
            <a:ext uri="{FF2B5EF4-FFF2-40B4-BE49-F238E27FC236}">
              <a16:creationId xmlns:a16="http://schemas.microsoft.com/office/drawing/2014/main" id="{00000000-0008-0000-1100-00003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3" name="AutoShape 5" descr="Image result for new economy">
          <a:extLst>
            <a:ext uri="{FF2B5EF4-FFF2-40B4-BE49-F238E27FC236}">
              <a16:creationId xmlns:a16="http://schemas.microsoft.com/office/drawing/2014/main" id="{00000000-0008-0000-1100-00003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1100-00003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1100-00003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1100-000038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1100-000039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58" name="AutoShape 1" descr="Image result for gmca logo">
          <a:extLst>
            <a:ext uri="{FF2B5EF4-FFF2-40B4-BE49-F238E27FC236}">
              <a16:creationId xmlns:a16="http://schemas.microsoft.com/office/drawing/2014/main" id="{00000000-0008-0000-1100-00003A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59" name="AutoShape 2" descr="Image result for gmca logo">
          <a:extLst>
            <a:ext uri="{FF2B5EF4-FFF2-40B4-BE49-F238E27FC236}">
              <a16:creationId xmlns:a16="http://schemas.microsoft.com/office/drawing/2014/main" id="{00000000-0008-0000-1100-00003B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60" name="AutoShape 3" descr="Image result for gmca logo">
          <a:extLst>
            <a:ext uri="{FF2B5EF4-FFF2-40B4-BE49-F238E27FC236}">
              <a16:creationId xmlns:a16="http://schemas.microsoft.com/office/drawing/2014/main" id="{00000000-0008-0000-1100-00003C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61" name="AutoShape 5" descr="Image result for new economy">
          <a:extLst>
            <a:ext uri="{FF2B5EF4-FFF2-40B4-BE49-F238E27FC236}">
              <a16:creationId xmlns:a16="http://schemas.microsoft.com/office/drawing/2014/main" id="{00000000-0008-0000-1100-00003D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62" name="AutoShape 1" descr="Image result for gmca logo">
          <a:extLst>
            <a:ext uri="{FF2B5EF4-FFF2-40B4-BE49-F238E27FC236}">
              <a16:creationId xmlns:a16="http://schemas.microsoft.com/office/drawing/2014/main" id="{00000000-0008-0000-1100-00003E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63" name="AutoShape 2" descr="Image result for gmca logo">
          <a:extLst>
            <a:ext uri="{FF2B5EF4-FFF2-40B4-BE49-F238E27FC236}">
              <a16:creationId xmlns:a16="http://schemas.microsoft.com/office/drawing/2014/main" id="{00000000-0008-0000-1100-00003F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64" name="AutoShape 3" descr="Image result for gmca logo">
          <a:extLst>
            <a:ext uri="{FF2B5EF4-FFF2-40B4-BE49-F238E27FC236}">
              <a16:creationId xmlns:a16="http://schemas.microsoft.com/office/drawing/2014/main" id="{00000000-0008-0000-1100-00004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65" name="AutoShape 5" descr="Image result for new economy">
          <a:extLst>
            <a:ext uri="{FF2B5EF4-FFF2-40B4-BE49-F238E27FC236}">
              <a16:creationId xmlns:a16="http://schemas.microsoft.com/office/drawing/2014/main" id="{00000000-0008-0000-1100-00004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7" name="Picture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8" name="AutoShape 1" descr="Image result for gmca logo">
          <a:extLst>
            <a:ext uri="{FF2B5EF4-FFF2-40B4-BE49-F238E27FC236}">
              <a16:creationId xmlns:a16="http://schemas.microsoft.com/office/drawing/2014/main" id="{00000000-0008-0000-1100-000044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69" name="AutoShape 2" descr="Image result for gmca logo">
          <a:extLst>
            <a:ext uri="{FF2B5EF4-FFF2-40B4-BE49-F238E27FC236}">
              <a16:creationId xmlns:a16="http://schemas.microsoft.com/office/drawing/2014/main" id="{00000000-0008-0000-1100-000045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0" name="AutoShape 3" descr="Image result for gmca logo">
          <a:extLst>
            <a:ext uri="{FF2B5EF4-FFF2-40B4-BE49-F238E27FC236}">
              <a16:creationId xmlns:a16="http://schemas.microsoft.com/office/drawing/2014/main" id="{00000000-0008-0000-1100-000046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1" name="AutoShape 5" descr="Image result for new economy">
          <a:extLst>
            <a:ext uri="{FF2B5EF4-FFF2-40B4-BE49-F238E27FC236}">
              <a16:creationId xmlns:a16="http://schemas.microsoft.com/office/drawing/2014/main" id="{00000000-0008-0000-1100-000047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72" name="AutoShape 1" descr="Image result for gmca logo">
          <a:extLst>
            <a:ext uri="{FF2B5EF4-FFF2-40B4-BE49-F238E27FC236}">
              <a16:creationId xmlns:a16="http://schemas.microsoft.com/office/drawing/2014/main" id="{00000000-0008-0000-1100-00004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3" name="AutoShape 2" descr="Image result for gmca logo">
          <a:extLst>
            <a:ext uri="{FF2B5EF4-FFF2-40B4-BE49-F238E27FC236}">
              <a16:creationId xmlns:a16="http://schemas.microsoft.com/office/drawing/2014/main" id="{00000000-0008-0000-1100-00004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4" name="AutoShape 3" descr="Image result for gmca logo">
          <a:extLst>
            <a:ext uri="{FF2B5EF4-FFF2-40B4-BE49-F238E27FC236}">
              <a16:creationId xmlns:a16="http://schemas.microsoft.com/office/drawing/2014/main" id="{00000000-0008-0000-1100-00004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5" name="AutoShape 5" descr="Image result for new economy">
          <a:extLst>
            <a:ext uri="{FF2B5EF4-FFF2-40B4-BE49-F238E27FC236}">
              <a16:creationId xmlns:a16="http://schemas.microsoft.com/office/drawing/2014/main" id="{00000000-0008-0000-1100-00004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6" name="Rounded Rectangle 75">
          <a:hlinkClick xmlns:r="http://schemas.openxmlformats.org/officeDocument/2006/relationships" r:id="rId1"/>
          <a:extLst>
            <a:ext uri="{FF2B5EF4-FFF2-40B4-BE49-F238E27FC236}">
              <a16:creationId xmlns:a16="http://schemas.microsoft.com/office/drawing/2014/main" id="{00000000-0008-0000-1100-00004C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1100-00004D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1100-00004E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0</xdr:rowOff>
    </xdr:to>
    <xdr:sp macro="" textlink="">
      <xdr:nvSpPr>
        <xdr:cNvPr id="79" name="Rounded Rectangle 78">
          <a:hlinkClick xmlns:r="http://schemas.openxmlformats.org/officeDocument/2006/relationships" r:id="rId4"/>
          <a:extLst>
            <a:ext uri="{FF2B5EF4-FFF2-40B4-BE49-F238E27FC236}">
              <a16:creationId xmlns:a16="http://schemas.microsoft.com/office/drawing/2014/main" id="{00000000-0008-0000-1100-00004F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80" name="AutoShape 1" descr="Image result for gmca logo">
          <a:extLst>
            <a:ext uri="{FF2B5EF4-FFF2-40B4-BE49-F238E27FC236}">
              <a16:creationId xmlns:a16="http://schemas.microsoft.com/office/drawing/2014/main" id="{00000000-0008-0000-1100-000050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1" name="AutoShape 2" descr="Image result for gmca logo">
          <a:extLst>
            <a:ext uri="{FF2B5EF4-FFF2-40B4-BE49-F238E27FC236}">
              <a16:creationId xmlns:a16="http://schemas.microsoft.com/office/drawing/2014/main" id="{00000000-0008-0000-1100-000051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2" name="AutoShape 3" descr="Image result for gmca logo">
          <a:extLst>
            <a:ext uri="{FF2B5EF4-FFF2-40B4-BE49-F238E27FC236}">
              <a16:creationId xmlns:a16="http://schemas.microsoft.com/office/drawing/2014/main" id="{00000000-0008-0000-1100-000052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83" name="AutoShape 5" descr="Image result for new economy">
          <a:extLst>
            <a:ext uri="{FF2B5EF4-FFF2-40B4-BE49-F238E27FC236}">
              <a16:creationId xmlns:a16="http://schemas.microsoft.com/office/drawing/2014/main" id="{00000000-0008-0000-1100-000053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84" name="AutoShape 1" descr="Image result for gmca logo">
          <a:extLst>
            <a:ext uri="{FF2B5EF4-FFF2-40B4-BE49-F238E27FC236}">
              <a16:creationId xmlns:a16="http://schemas.microsoft.com/office/drawing/2014/main" id="{00000000-0008-0000-1100-000054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85" name="AutoShape 2" descr="Image result for gmca logo">
          <a:extLst>
            <a:ext uri="{FF2B5EF4-FFF2-40B4-BE49-F238E27FC236}">
              <a16:creationId xmlns:a16="http://schemas.microsoft.com/office/drawing/2014/main" id="{00000000-0008-0000-1100-000055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86" name="AutoShape 3" descr="Image result for gmca logo">
          <a:extLst>
            <a:ext uri="{FF2B5EF4-FFF2-40B4-BE49-F238E27FC236}">
              <a16:creationId xmlns:a16="http://schemas.microsoft.com/office/drawing/2014/main" id="{00000000-0008-0000-1100-000056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87" name="AutoShape 5" descr="Image result for new economy">
          <a:extLst>
            <a:ext uri="{FF2B5EF4-FFF2-40B4-BE49-F238E27FC236}">
              <a16:creationId xmlns:a16="http://schemas.microsoft.com/office/drawing/2014/main" id="{00000000-0008-0000-1100-000057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9" name="Picture 88">
          <a:extLst>
            <a:ext uri="{FF2B5EF4-FFF2-40B4-BE49-F238E27FC236}">
              <a16:creationId xmlns:a16="http://schemas.microsoft.com/office/drawing/2014/main" id="{00000000-0008-0000-1100-00005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88" name="AutoShape 1" descr="Image result for gmca logo">
          <a:extLst>
            <a:ext uri="{FF2B5EF4-FFF2-40B4-BE49-F238E27FC236}">
              <a16:creationId xmlns:a16="http://schemas.microsoft.com/office/drawing/2014/main" id="{00000000-0008-0000-1100-00005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90" name="AutoShape 3" descr="Image result for gmca logo">
          <a:extLst>
            <a:ext uri="{FF2B5EF4-FFF2-40B4-BE49-F238E27FC236}">
              <a16:creationId xmlns:a16="http://schemas.microsoft.com/office/drawing/2014/main" id="{00000000-0008-0000-1100-00005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91" name="AutoShape 5" descr="Image result for new economy">
          <a:extLst>
            <a:ext uri="{FF2B5EF4-FFF2-40B4-BE49-F238E27FC236}">
              <a16:creationId xmlns:a16="http://schemas.microsoft.com/office/drawing/2014/main" id="{00000000-0008-0000-1100-00005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92" name="AutoShape 1" descr="Image result for gmca logo">
          <a:extLst>
            <a:ext uri="{FF2B5EF4-FFF2-40B4-BE49-F238E27FC236}">
              <a16:creationId xmlns:a16="http://schemas.microsoft.com/office/drawing/2014/main" id="{00000000-0008-0000-1100-00005C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93" name="AutoShape 3" descr="Image result for gmca logo">
          <a:extLst>
            <a:ext uri="{FF2B5EF4-FFF2-40B4-BE49-F238E27FC236}">
              <a16:creationId xmlns:a16="http://schemas.microsoft.com/office/drawing/2014/main" id="{00000000-0008-0000-1100-00005D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94" name="AutoShape 5" descr="Image result for new economy">
          <a:extLst>
            <a:ext uri="{FF2B5EF4-FFF2-40B4-BE49-F238E27FC236}">
              <a16:creationId xmlns:a16="http://schemas.microsoft.com/office/drawing/2014/main" id="{00000000-0008-0000-1100-00005E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95" name="AutoShape 1" descr="Image result for gmca logo">
          <a:extLst>
            <a:ext uri="{FF2B5EF4-FFF2-40B4-BE49-F238E27FC236}">
              <a16:creationId xmlns:a16="http://schemas.microsoft.com/office/drawing/2014/main" id="{00000000-0008-0000-1100-00005F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96" name="AutoShape 3" descr="Image result for gmca logo">
          <a:extLst>
            <a:ext uri="{FF2B5EF4-FFF2-40B4-BE49-F238E27FC236}">
              <a16:creationId xmlns:a16="http://schemas.microsoft.com/office/drawing/2014/main" id="{00000000-0008-0000-1100-00006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97" name="AutoShape 5" descr="Image result for new economy">
          <a:extLst>
            <a:ext uri="{FF2B5EF4-FFF2-40B4-BE49-F238E27FC236}">
              <a16:creationId xmlns:a16="http://schemas.microsoft.com/office/drawing/2014/main" id="{00000000-0008-0000-1100-00006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98" name="AutoShape 1" descr="Image result for gmca logo">
          <a:extLst>
            <a:ext uri="{FF2B5EF4-FFF2-40B4-BE49-F238E27FC236}">
              <a16:creationId xmlns:a16="http://schemas.microsoft.com/office/drawing/2014/main" id="{00000000-0008-0000-1100-00006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99" name="AutoShape 3" descr="Image result for gmca logo">
          <a:extLst>
            <a:ext uri="{FF2B5EF4-FFF2-40B4-BE49-F238E27FC236}">
              <a16:creationId xmlns:a16="http://schemas.microsoft.com/office/drawing/2014/main" id="{00000000-0008-0000-1100-000063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100" name="AutoShape 5" descr="Image result for new economy">
          <a:extLst>
            <a:ext uri="{FF2B5EF4-FFF2-40B4-BE49-F238E27FC236}">
              <a16:creationId xmlns:a16="http://schemas.microsoft.com/office/drawing/2014/main" id="{00000000-0008-0000-1100-000064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60</xdr:row>
      <xdr:rowOff>0</xdr:rowOff>
    </xdr:from>
    <xdr:to>
      <xdr:col>15</xdr:col>
      <xdr:colOff>304800</xdr:colOff>
      <xdr:row>61</xdr:row>
      <xdr:rowOff>91440</xdr:rowOff>
    </xdr:to>
    <xdr:sp macro="" textlink="">
      <xdr:nvSpPr>
        <xdr:cNvPr id="101" name="AutoShape 3" descr="Image result for gmca logo">
          <a:extLst>
            <a:ext uri="{FF2B5EF4-FFF2-40B4-BE49-F238E27FC236}">
              <a16:creationId xmlns:a16="http://schemas.microsoft.com/office/drawing/2014/main" id="{00000000-0008-0000-1100-000065000000}"/>
            </a:ext>
          </a:extLst>
        </xdr:cNvPr>
        <xdr:cNvSpPr>
          <a:spLocks noChangeAspect="1" noChangeArrowheads="1"/>
        </xdr:cNvSpPr>
      </xdr:nvSpPr>
      <xdr:spPr bwMode="auto">
        <a:xfrm>
          <a:off x="8286750" y="187928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60</xdr:row>
      <xdr:rowOff>0</xdr:rowOff>
    </xdr:from>
    <xdr:to>
      <xdr:col>14</xdr:col>
      <xdr:colOff>304800</xdr:colOff>
      <xdr:row>61</xdr:row>
      <xdr:rowOff>93347</xdr:rowOff>
    </xdr:to>
    <xdr:sp macro="" textlink="">
      <xdr:nvSpPr>
        <xdr:cNvPr id="102" name="AutoShape 3" descr="Image result for gmca logo">
          <a:extLst>
            <a:ext uri="{FF2B5EF4-FFF2-40B4-BE49-F238E27FC236}">
              <a16:creationId xmlns:a16="http://schemas.microsoft.com/office/drawing/2014/main" id="{00000000-0008-0000-1100-000066000000}"/>
            </a:ext>
          </a:extLst>
        </xdr:cNvPr>
        <xdr:cNvSpPr>
          <a:spLocks noChangeAspect="1" noChangeArrowheads="1"/>
        </xdr:cNvSpPr>
      </xdr:nvSpPr>
      <xdr:spPr bwMode="auto">
        <a:xfrm>
          <a:off x="7677150" y="187928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60</xdr:row>
      <xdr:rowOff>0</xdr:rowOff>
    </xdr:from>
    <xdr:to>
      <xdr:col>17</xdr:col>
      <xdr:colOff>304800</xdr:colOff>
      <xdr:row>61</xdr:row>
      <xdr:rowOff>93349</xdr:rowOff>
    </xdr:to>
    <xdr:sp macro="" textlink="">
      <xdr:nvSpPr>
        <xdr:cNvPr id="103" name="AutoShape 5" descr="Image result for new economy">
          <a:extLst>
            <a:ext uri="{FF2B5EF4-FFF2-40B4-BE49-F238E27FC236}">
              <a16:creationId xmlns:a16="http://schemas.microsoft.com/office/drawing/2014/main" id="{00000000-0008-0000-1100-000067000000}"/>
            </a:ext>
          </a:extLst>
        </xdr:cNvPr>
        <xdr:cNvSpPr>
          <a:spLocks noChangeAspect="1" noChangeArrowheads="1"/>
        </xdr:cNvSpPr>
      </xdr:nvSpPr>
      <xdr:spPr bwMode="auto">
        <a:xfrm>
          <a:off x="9505950" y="187928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60</xdr:row>
      <xdr:rowOff>0</xdr:rowOff>
    </xdr:from>
    <xdr:to>
      <xdr:col>14</xdr:col>
      <xdr:colOff>285749</xdr:colOff>
      <xdr:row>61</xdr:row>
      <xdr:rowOff>94684</xdr:rowOff>
    </xdr:to>
    <xdr:sp macro="" textlink="">
      <xdr:nvSpPr>
        <xdr:cNvPr id="104" name="AutoShape 1" descr="Image result for gmca logo">
          <a:extLst>
            <a:ext uri="{FF2B5EF4-FFF2-40B4-BE49-F238E27FC236}">
              <a16:creationId xmlns:a16="http://schemas.microsoft.com/office/drawing/2014/main" id="{00000000-0008-0000-1100-000068000000}"/>
            </a:ext>
          </a:extLst>
        </xdr:cNvPr>
        <xdr:cNvSpPr>
          <a:spLocks noChangeAspect="1" noChangeArrowheads="1"/>
        </xdr:cNvSpPr>
      </xdr:nvSpPr>
      <xdr:spPr bwMode="auto">
        <a:xfrm>
          <a:off x="7667625" y="18792825"/>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60</xdr:row>
      <xdr:rowOff>0</xdr:rowOff>
    </xdr:from>
    <xdr:to>
      <xdr:col>14</xdr:col>
      <xdr:colOff>304800</xdr:colOff>
      <xdr:row>61</xdr:row>
      <xdr:rowOff>93347</xdr:rowOff>
    </xdr:to>
    <xdr:sp macro="" textlink="">
      <xdr:nvSpPr>
        <xdr:cNvPr id="105" name="AutoShape 3" descr="Image result for gmca logo">
          <a:extLst>
            <a:ext uri="{FF2B5EF4-FFF2-40B4-BE49-F238E27FC236}">
              <a16:creationId xmlns:a16="http://schemas.microsoft.com/office/drawing/2014/main" id="{00000000-0008-0000-1100-000069000000}"/>
            </a:ext>
          </a:extLst>
        </xdr:cNvPr>
        <xdr:cNvSpPr>
          <a:spLocks noChangeAspect="1" noChangeArrowheads="1"/>
        </xdr:cNvSpPr>
      </xdr:nvSpPr>
      <xdr:spPr bwMode="auto">
        <a:xfrm>
          <a:off x="7677150" y="187928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60</xdr:row>
      <xdr:rowOff>0</xdr:rowOff>
    </xdr:from>
    <xdr:to>
      <xdr:col>17</xdr:col>
      <xdr:colOff>304800</xdr:colOff>
      <xdr:row>61</xdr:row>
      <xdr:rowOff>93349</xdr:rowOff>
    </xdr:to>
    <xdr:sp macro="" textlink="">
      <xdr:nvSpPr>
        <xdr:cNvPr id="106" name="AutoShape 5" descr="Image result for new economy">
          <a:extLst>
            <a:ext uri="{FF2B5EF4-FFF2-40B4-BE49-F238E27FC236}">
              <a16:creationId xmlns:a16="http://schemas.microsoft.com/office/drawing/2014/main" id="{00000000-0008-0000-1100-00006A000000}"/>
            </a:ext>
          </a:extLst>
        </xdr:cNvPr>
        <xdr:cNvSpPr>
          <a:spLocks noChangeAspect="1" noChangeArrowheads="1"/>
        </xdr:cNvSpPr>
      </xdr:nvSpPr>
      <xdr:spPr bwMode="auto">
        <a:xfrm>
          <a:off x="9505950" y="187928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60</xdr:row>
      <xdr:rowOff>0</xdr:rowOff>
    </xdr:from>
    <xdr:to>
      <xdr:col>14</xdr:col>
      <xdr:colOff>304800</xdr:colOff>
      <xdr:row>61</xdr:row>
      <xdr:rowOff>93346</xdr:rowOff>
    </xdr:to>
    <xdr:sp macro="" textlink="">
      <xdr:nvSpPr>
        <xdr:cNvPr id="107" name="AutoShape 3" descr="Image result for gmca logo">
          <a:extLst>
            <a:ext uri="{FF2B5EF4-FFF2-40B4-BE49-F238E27FC236}">
              <a16:creationId xmlns:a16="http://schemas.microsoft.com/office/drawing/2014/main" id="{00000000-0008-0000-1100-00006B000000}"/>
            </a:ext>
          </a:extLst>
        </xdr:cNvPr>
        <xdr:cNvSpPr>
          <a:spLocks noChangeAspect="1" noChangeArrowheads="1"/>
        </xdr:cNvSpPr>
      </xdr:nvSpPr>
      <xdr:spPr bwMode="auto">
        <a:xfrm>
          <a:off x="7677150" y="1879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93</xdr:row>
      <xdr:rowOff>0</xdr:rowOff>
    </xdr:from>
    <xdr:to>
      <xdr:col>15</xdr:col>
      <xdr:colOff>304800</xdr:colOff>
      <xdr:row>94</xdr:row>
      <xdr:rowOff>116204</xdr:rowOff>
    </xdr:to>
    <xdr:sp macro="" textlink="">
      <xdr:nvSpPr>
        <xdr:cNvPr id="108" name="AutoShape 3" descr="Image result for gmca logo">
          <a:extLst>
            <a:ext uri="{FF2B5EF4-FFF2-40B4-BE49-F238E27FC236}">
              <a16:creationId xmlns:a16="http://schemas.microsoft.com/office/drawing/2014/main" id="{B44BC20B-2ECD-4120-B5DE-9D0558861006}"/>
            </a:ext>
          </a:extLst>
        </xdr:cNvPr>
        <xdr:cNvSpPr>
          <a:spLocks noChangeAspect="1" noChangeArrowheads="1"/>
        </xdr:cNvSpPr>
      </xdr:nvSpPr>
      <xdr:spPr bwMode="auto">
        <a:xfrm>
          <a:off x="8511540" y="17564100"/>
          <a:ext cx="304800" cy="297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93</xdr:row>
      <xdr:rowOff>0</xdr:rowOff>
    </xdr:from>
    <xdr:to>
      <xdr:col>14</xdr:col>
      <xdr:colOff>304800</xdr:colOff>
      <xdr:row>94</xdr:row>
      <xdr:rowOff>116206</xdr:rowOff>
    </xdr:to>
    <xdr:sp macro="" textlink="">
      <xdr:nvSpPr>
        <xdr:cNvPr id="109" name="AutoShape 3" descr="Image result for gmca logo">
          <a:extLst>
            <a:ext uri="{FF2B5EF4-FFF2-40B4-BE49-F238E27FC236}">
              <a16:creationId xmlns:a16="http://schemas.microsoft.com/office/drawing/2014/main" id="{B04740D1-88AC-409E-B40B-47E19FA27A16}"/>
            </a:ext>
          </a:extLst>
        </xdr:cNvPr>
        <xdr:cNvSpPr>
          <a:spLocks noChangeAspect="1" noChangeArrowheads="1"/>
        </xdr:cNvSpPr>
      </xdr:nvSpPr>
      <xdr:spPr bwMode="auto">
        <a:xfrm>
          <a:off x="7886700" y="17564100"/>
          <a:ext cx="304800" cy="29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93</xdr:row>
      <xdr:rowOff>0</xdr:rowOff>
    </xdr:from>
    <xdr:to>
      <xdr:col>17</xdr:col>
      <xdr:colOff>304800</xdr:colOff>
      <xdr:row>94</xdr:row>
      <xdr:rowOff>116208</xdr:rowOff>
    </xdr:to>
    <xdr:sp macro="" textlink="">
      <xdr:nvSpPr>
        <xdr:cNvPr id="110" name="AutoShape 5" descr="Image result for new economy">
          <a:extLst>
            <a:ext uri="{FF2B5EF4-FFF2-40B4-BE49-F238E27FC236}">
              <a16:creationId xmlns:a16="http://schemas.microsoft.com/office/drawing/2014/main" id="{51ECB83F-C5E9-4E97-BEB1-1F4BB5754288}"/>
            </a:ext>
          </a:extLst>
        </xdr:cNvPr>
        <xdr:cNvSpPr>
          <a:spLocks noChangeAspect="1" noChangeArrowheads="1"/>
        </xdr:cNvSpPr>
      </xdr:nvSpPr>
      <xdr:spPr bwMode="auto">
        <a:xfrm>
          <a:off x="9761220" y="17564100"/>
          <a:ext cx="304800" cy="2971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93</xdr:row>
      <xdr:rowOff>0</xdr:rowOff>
    </xdr:from>
    <xdr:to>
      <xdr:col>14</xdr:col>
      <xdr:colOff>283844</xdr:colOff>
      <xdr:row>94</xdr:row>
      <xdr:rowOff>96588</xdr:rowOff>
    </xdr:to>
    <xdr:sp macro="" textlink="">
      <xdr:nvSpPr>
        <xdr:cNvPr id="111" name="AutoShape 1" descr="Image result for gmca logo">
          <a:extLst>
            <a:ext uri="{FF2B5EF4-FFF2-40B4-BE49-F238E27FC236}">
              <a16:creationId xmlns:a16="http://schemas.microsoft.com/office/drawing/2014/main" id="{12B27EB3-0FF0-4A59-8386-3E4B3457FCD8}"/>
            </a:ext>
          </a:extLst>
        </xdr:cNvPr>
        <xdr:cNvSpPr>
          <a:spLocks noChangeAspect="1" noChangeArrowheads="1"/>
        </xdr:cNvSpPr>
      </xdr:nvSpPr>
      <xdr:spPr bwMode="auto">
        <a:xfrm>
          <a:off x="7861935" y="17564100"/>
          <a:ext cx="310514" cy="2813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93</xdr:row>
      <xdr:rowOff>0</xdr:rowOff>
    </xdr:from>
    <xdr:to>
      <xdr:col>14</xdr:col>
      <xdr:colOff>304800</xdr:colOff>
      <xdr:row>94</xdr:row>
      <xdr:rowOff>116206</xdr:rowOff>
    </xdr:to>
    <xdr:sp macro="" textlink="">
      <xdr:nvSpPr>
        <xdr:cNvPr id="112" name="AutoShape 3" descr="Image result for gmca logo">
          <a:extLst>
            <a:ext uri="{FF2B5EF4-FFF2-40B4-BE49-F238E27FC236}">
              <a16:creationId xmlns:a16="http://schemas.microsoft.com/office/drawing/2014/main" id="{F2D40C03-B633-4C7B-9882-4589A8A5B517}"/>
            </a:ext>
          </a:extLst>
        </xdr:cNvPr>
        <xdr:cNvSpPr>
          <a:spLocks noChangeAspect="1" noChangeArrowheads="1"/>
        </xdr:cNvSpPr>
      </xdr:nvSpPr>
      <xdr:spPr bwMode="auto">
        <a:xfrm>
          <a:off x="7886700" y="17564100"/>
          <a:ext cx="304800" cy="29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93</xdr:row>
      <xdr:rowOff>0</xdr:rowOff>
    </xdr:from>
    <xdr:to>
      <xdr:col>17</xdr:col>
      <xdr:colOff>304800</xdr:colOff>
      <xdr:row>94</xdr:row>
      <xdr:rowOff>116208</xdr:rowOff>
    </xdr:to>
    <xdr:sp macro="" textlink="">
      <xdr:nvSpPr>
        <xdr:cNvPr id="113" name="AutoShape 5" descr="Image result for new economy">
          <a:extLst>
            <a:ext uri="{FF2B5EF4-FFF2-40B4-BE49-F238E27FC236}">
              <a16:creationId xmlns:a16="http://schemas.microsoft.com/office/drawing/2014/main" id="{29FA6032-DFDB-4005-BD5E-AFDA7E30C563}"/>
            </a:ext>
          </a:extLst>
        </xdr:cNvPr>
        <xdr:cNvSpPr>
          <a:spLocks noChangeAspect="1" noChangeArrowheads="1"/>
        </xdr:cNvSpPr>
      </xdr:nvSpPr>
      <xdr:spPr bwMode="auto">
        <a:xfrm>
          <a:off x="9761220" y="17564100"/>
          <a:ext cx="304800" cy="2971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93</xdr:row>
      <xdr:rowOff>0</xdr:rowOff>
    </xdr:from>
    <xdr:to>
      <xdr:col>14</xdr:col>
      <xdr:colOff>304800</xdr:colOff>
      <xdr:row>94</xdr:row>
      <xdr:rowOff>116205</xdr:rowOff>
    </xdr:to>
    <xdr:sp macro="" textlink="">
      <xdr:nvSpPr>
        <xdr:cNvPr id="114" name="AutoShape 3" descr="Image result for gmca logo">
          <a:extLst>
            <a:ext uri="{FF2B5EF4-FFF2-40B4-BE49-F238E27FC236}">
              <a16:creationId xmlns:a16="http://schemas.microsoft.com/office/drawing/2014/main" id="{AB0BAFB3-9C9D-46B6-8EFC-2AD40C2B3924}"/>
            </a:ext>
          </a:extLst>
        </xdr:cNvPr>
        <xdr:cNvSpPr>
          <a:spLocks noChangeAspect="1" noChangeArrowheads="1"/>
        </xdr:cNvSpPr>
      </xdr:nvSpPr>
      <xdr:spPr bwMode="auto">
        <a:xfrm>
          <a:off x="7886700" y="1756410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0</xdr:rowOff>
    </xdr:to>
    <xdr:sp macro="" textlink="">
      <xdr:nvSpPr>
        <xdr:cNvPr id="2" name="AutoShape 1" descr="Image result for gmca logo">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E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 name="AutoShape 1" descr="Image result for gmca logo">
          <a:extLst>
            <a:ext uri="{FF2B5EF4-FFF2-40B4-BE49-F238E27FC236}">
              <a16:creationId xmlns:a16="http://schemas.microsoft.com/office/drawing/2014/main" id="{00000000-0008-0000-0E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E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E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E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E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E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E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14" name="AutoShape 1" descr="Image result for gmca logo">
          <a:extLst>
            <a:ext uri="{FF2B5EF4-FFF2-40B4-BE49-F238E27FC236}">
              <a16:creationId xmlns:a16="http://schemas.microsoft.com/office/drawing/2014/main" id="{00000000-0008-0000-0E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E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E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E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0E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E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0E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0E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4" name="AutoShape 1" descr="Image result for gmca logo">
          <a:extLst>
            <a:ext uri="{FF2B5EF4-FFF2-40B4-BE49-F238E27FC236}">
              <a16:creationId xmlns:a16="http://schemas.microsoft.com/office/drawing/2014/main" id="{00000000-0008-0000-0E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E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E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E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8" name="AutoShape 1" descr="Image result for gmca logo">
          <a:extLst>
            <a:ext uri="{FF2B5EF4-FFF2-40B4-BE49-F238E27FC236}">
              <a16:creationId xmlns:a16="http://schemas.microsoft.com/office/drawing/2014/main" id="{00000000-0008-0000-0E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E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E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E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E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2"/>
          <a:extLst>
            <a:ext uri="{FF2B5EF4-FFF2-40B4-BE49-F238E27FC236}">
              <a16:creationId xmlns:a16="http://schemas.microsoft.com/office/drawing/2014/main" id="{00000000-0008-0000-0E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hlinkClick xmlns:r="http://schemas.openxmlformats.org/officeDocument/2006/relationships" r:id="rId3"/>
          <a:extLst>
            <a:ext uri="{FF2B5EF4-FFF2-40B4-BE49-F238E27FC236}">
              <a16:creationId xmlns:a16="http://schemas.microsoft.com/office/drawing/2014/main" id="{00000000-0008-0000-0E00-000022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E00-000023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36" name="AutoShape 1" descr="Image result for gmca logo">
          <a:extLst>
            <a:ext uri="{FF2B5EF4-FFF2-40B4-BE49-F238E27FC236}">
              <a16:creationId xmlns:a16="http://schemas.microsoft.com/office/drawing/2014/main" id="{00000000-0008-0000-0E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E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E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E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0E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E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0E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0E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46" name="AutoShape 1" descr="Image result for gmca logo">
          <a:extLst>
            <a:ext uri="{FF2B5EF4-FFF2-40B4-BE49-F238E27FC236}">
              <a16:creationId xmlns:a16="http://schemas.microsoft.com/office/drawing/2014/main" id="{00000000-0008-0000-0E00-00002E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7" name="AutoShape 2" descr="Image result for gmca logo">
          <a:extLst>
            <a:ext uri="{FF2B5EF4-FFF2-40B4-BE49-F238E27FC236}">
              <a16:creationId xmlns:a16="http://schemas.microsoft.com/office/drawing/2014/main" id="{00000000-0008-0000-0E00-00002F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8" name="AutoShape 3" descr="Image result for gmca logo">
          <a:extLst>
            <a:ext uri="{FF2B5EF4-FFF2-40B4-BE49-F238E27FC236}">
              <a16:creationId xmlns:a16="http://schemas.microsoft.com/office/drawing/2014/main" id="{00000000-0008-0000-0E00-000030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49" name="AutoShape 5" descr="Image result for new economy">
          <a:extLst>
            <a:ext uri="{FF2B5EF4-FFF2-40B4-BE49-F238E27FC236}">
              <a16:creationId xmlns:a16="http://schemas.microsoft.com/office/drawing/2014/main" id="{00000000-0008-0000-0E00-000031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50" name="AutoShape 1" descr="Image result for gmca logo">
          <a:extLst>
            <a:ext uri="{FF2B5EF4-FFF2-40B4-BE49-F238E27FC236}">
              <a16:creationId xmlns:a16="http://schemas.microsoft.com/office/drawing/2014/main" id="{00000000-0008-0000-0E00-00003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1" name="AutoShape 2" descr="Image result for gmca logo">
          <a:extLst>
            <a:ext uri="{FF2B5EF4-FFF2-40B4-BE49-F238E27FC236}">
              <a16:creationId xmlns:a16="http://schemas.microsoft.com/office/drawing/2014/main" id="{00000000-0008-0000-0E00-00003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2" name="AutoShape 3" descr="Image result for gmca logo">
          <a:extLst>
            <a:ext uri="{FF2B5EF4-FFF2-40B4-BE49-F238E27FC236}">
              <a16:creationId xmlns:a16="http://schemas.microsoft.com/office/drawing/2014/main" id="{00000000-0008-0000-0E00-00003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3" name="AutoShape 5" descr="Image result for new economy">
          <a:extLst>
            <a:ext uri="{FF2B5EF4-FFF2-40B4-BE49-F238E27FC236}">
              <a16:creationId xmlns:a16="http://schemas.microsoft.com/office/drawing/2014/main" id="{00000000-0008-0000-0E00-00003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E00-00003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E00-00003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E00-000038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E00-000039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58" name="AutoShape 1" descr="Image result for gmca logo">
          <a:extLst>
            <a:ext uri="{FF2B5EF4-FFF2-40B4-BE49-F238E27FC236}">
              <a16:creationId xmlns:a16="http://schemas.microsoft.com/office/drawing/2014/main" id="{00000000-0008-0000-0E00-00003A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59" name="AutoShape 2" descr="Image result for gmca logo">
          <a:extLst>
            <a:ext uri="{FF2B5EF4-FFF2-40B4-BE49-F238E27FC236}">
              <a16:creationId xmlns:a16="http://schemas.microsoft.com/office/drawing/2014/main" id="{00000000-0008-0000-0E00-00003B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60" name="AutoShape 3" descr="Image result for gmca logo">
          <a:extLst>
            <a:ext uri="{FF2B5EF4-FFF2-40B4-BE49-F238E27FC236}">
              <a16:creationId xmlns:a16="http://schemas.microsoft.com/office/drawing/2014/main" id="{00000000-0008-0000-0E00-00003C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61" name="AutoShape 5" descr="Image result for new economy">
          <a:extLst>
            <a:ext uri="{FF2B5EF4-FFF2-40B4-BE49-F238E27FC236}">
              <a16:creationId xmlns:a16="http://schemas.microsoft.com/office/drawing/2014/main" id="{00000000-0008-0000-0E00-00003D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62" name="AutoShape 1" descr="Image result for gmca logo">
          <a:extLst>
            <a:ext uri="{FF2B5EF4-FFF2-40B4-BE49-F238E27FC236}">
              <a16:creationId xmlns:a16="http://schemas.microsoft.com/office/drawing/2014/main" id="{00000000-0008-0000-0E00-00003E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63" name="AutoShape 2" descr="Image result for gmca logo">
          <a:extLst>
            <a:ext uri="{FF2B5EF4-FFF2-40B4-BE49-F238E27FC236}">
              <a16:creationId xmlns:a16="http://schemas.microsoft.com/office/drawing/2014/main" id="{00000000-0008-0000-0E00-00003F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64" name="AutoShape 3" descr="Image result for gmca logo">
          <a:extLst>
            <a:ext uri="{FF2B5EF4-FFF2-40B4-BE49-F238E27FC236}">
              <a16:creationId xmlns:a16="http://schemas.microsoft.com/office/drawing/2014/main" id="{00000000-0008-0000-0E00-00004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65" name="AutoShape 5" descr="Image result for new economy">
          <a:extLst>
            <a:ext uri="{FF2B5EF4-FFF2-40B4-BE49-F238E27FC236}">
              <a16:creationId xmlns:a16="http://schemas.microsoft.com/office/drawing/2014/main" id="{00000000-0008-0000-0E00-00004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7" name="Picture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8" name="AutoShape 1" descr="Image result for gmca logo">
          <a:extLst>
            <a:ext uri="{FF2B5EF4-FFF2-40B4-BE49-F238E27FC236}">
              <a16:creationId xmlns:a16="http://schemas.microsoft.com/office/drawing/2014/main" id="{00000000-0008-0000-0E00-000044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69" name="AutoShape 2" descr="Image result for gmca logo">
          <a:extLst>
            <a:ext uri="{FF2B5EF4-FFF2-40B4-BE49-F238E27FC236}">
              <a16:creationId xmlns:a16="http://schemas.microsoft.com/office/drawing/2014/main" id="{00000000-0008-0000-0E00-000045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0" name="AutoShape 3" descr="Image result for gmca logo">
          <a:extLst>
            <a:ext uri="{FF2B5EF4-FFF2-40B4-BE49-F238E27FC236}">
              <a16:creationId xmlns:a16="http://schemas.microsoft.com/office/drawing/2014/main" id="{00000000-0008-0000-0E00-000046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1" name="AutoShape 5" descr="Image result for new economy">
          <a:extLst>
            <a:ext uri="{FF2B5EF4-FFF2-40B4-BE49-F238E27FC236}">
              <a16:creationId xmlns:a16="http://schemas.microsoft.com/office/drawing/2014/main" id="{00000000-0008-0000-0E00-000047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72" name="AutoShape 1" descr="Image result for gmca logo">
          <a:extLst>
            <a:ext uri="{FF2B5EF4-FFF2-40B4-BE49-F238E27FC236}">
              <a16:creationId xmlns:a16="http://schemas.microsoft.com/office/drawing/2014/main" id="{00000000-0008-0000-0E00-00004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3" name="AutoShape 2" descr="Image result for gmca logo">
          <a:extLst>
            <a:ext uri="{FF2B5EF4-FFF2-40B4-BE49-F238E27FC236}">
              <a16:creationId xmlns:a16="http://schemas.microsoft.com/office/drawing/2014/main" id="{00000000-0008-0000-0E00-00004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4" name="AutoShape 3" descr="Image result for gmca logo">
          <a:extLst>
            <a:ext uri="{FF2B5EF4-FFF2-40B4-BE49-F238E27FC236}">
              <a16:creationId xmlns:a16="http://schemas.microsoft.com/office/drawing/2014/main" id="{00000000-0008-0000-0E00-00004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5" name="AutoShape 5" descr="Image result for new economy">
          <a:extLst>
            <a:ext uri="{FF2B5EF4-FFF2-40B4-BE49-F238E27FC236}">
              <a16:creationId xmlns:a16="http://schemas.microsoft.com/office/drawing/2014/main" id="{00000000-0008-0000-0E00-00004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6" name="Rounded Rectangle 75">
          <a:hlinkClick xmlns:r="http://schemas.openxmlformats.org/officeDocument/2006/relationships" r:id="rId1"/>
          <a:extLst>
            <a:ext uri="{FF2B5EF4-FFF2-40B4-BE49-F238E27FC236}">
              <a16:creationId xmlns:a16="http://schemas.microsoft.com/office/drawing/2014/main" id="{00000000-0008-0000-0E00-00004C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E00-00004D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E00-00004E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79" name="Rounded Rectangle 78">
          <a:hlinkClick xmlns:r="http://schemas.openxmlformats.org/officeDocument/2006/relationships" r:id="rId4"/>
          <a:extLst>
            <a:ext uri="{FF2B5EF4-FFF2-40B4-BE49-F238E27FC236}">
              <a16:creationId xmlns:a16="http://schemas.microsoft.com/office/drawing/2014/main" id="{00000000-0008-0000-0E00-00004F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80" name="AutoShape 1" descr="Image result for gmca logo">
          <a:extLst>
            <a:ext uri="{FF2B5EF4-FFF2-40B4-BE49-F238E27FC236}">
              <a16:creationId xmlns:a16="http://schemas.microsoft.com/office/drawing/2014/main" id="{00000000-0008-0000-0E00-000050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1" name="AutoShape 2" descr="Image result for gmca logo">
          <a:extLst>
            <a:ext uri="{FF2B5EF4-FFF2-40B4-BE49-F238E27FC236}">
              <a16:creationId xmlns:a16="http://schemas.microsoft.com/office/drawing/2014/main" id="{00000000-0008-0000-0E00-000051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2" name="AutoShape 3" descr="Image result for gmca logo">
          <a:extLst>
            <a:ext uri="{FF2B5EF4-FFF2-40B4-BE49-F238E27FC236}">
              <a16:creationId xmlns:a16="http://schemas.microsoft.com/office/drawing/2014/main" id="{00000000-0008-0000-0E00-000052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83" name="AutoShape 5" descr="Image result for new economy">
          <a:extLst>
            <a:ext uri="{FF2B5EF4-FFF2-40B4-BE49-F238E27FC236}">
              <a16:creationId xmlns:a16="http://schemas.microsoft.com/office/drawing/2014/main" id="{00000000-0008-0000-0E00-000053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84" name="AutoShape 1" descr="Image result for gmca logo">
          <a:extLst>
            <a:ext uri="{FF2B5EF4-FFF2-40B4-BE49-F238E27FC236}">
              <a16:creationId xmlns:a16="http://schemas.microsoft.com/office/drawing/2014/main" id="{00000000-0008-0000-0E00-000054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85" name="AutoShape 2" descr="Image result for gmca logo">
          <a:extLst>
            <a:ext uri="{FF2B5EF4-FFF2-40B4-BE49-F238E27FC236}">
              <a16:creationId xmlns:a16="http://schemas.microsoft.com/office/drawing/2014/main" id="{00000000-0008-0000-0E00-000055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86" name="AutoShape 3" descr="Image result for gmca logo">
          <a:extLst>
            <a:ext uri="{FF2B5EF4-FFF2-40B4-BE49-F238E27FC236}">
              <a16:creationId xmlns:a16="http://schemas.microsoft.com/office/drawing/2014/main" id="{00000000-0008-0000-0E00-000056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87" name="AutoShape 5" descr="Image result for new economy">
          <a:extLst>
            <a:ext uri="{FF2B5EF4-FFF2-40B4-BE49-F238E27FC236}">
              <a16:creationId xmlns:a16="http://schemas.microsoft.com/office/drawing/2014/main" id="{00000000-0008-0000-0E00-000057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9" name="Picture 88">
          <a:extLst>
            <a:ext uri="{FF2B5EF4-FFF2-40B4-BE49-F238E27FC236}">
              <a16:creationId xmlns:a16="http://schemas.microsoft.com/office/drawing/2014/main" id="{00000000-0008-0000-0E00-00005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600075</xdr:colOff>
      <xdr:row>0</xdr:row>
      <xdr:rowOff>0</xdr:rowOff>
    </xdr:from>
    <xdr:to>
      <xdr:col>14</xdr:col>
      <xdr:colOff>304800</xdr:colOff>
      <xdr:row>1</xdr:row>
      <xdr:rowOff>0</xdr:rowOff>
    </xdr:to>
    <xdr:sp macro="" textlink="">
      <xdr:nvSpPr>
        <xdr:cNvPr id="2" name="AutoShape 1" descr="Image result for gmca logo">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F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F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6" name="AutoShape 1" descr="Image result for gmca logo">
          <a:extLst>
            <a:ext uri="{FF2B5EF4-FFF2-40B4-BE49-F238E27FC236}">
              <a16:creationId xmlns:a16="http://schemas.microsoft.com/office/drawing/2014/main" id="{00000000-0008-0000-0F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F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F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F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F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F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F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283845</xdr:colOff>
      <xdr:row>1</xdr:row>
      <xdr:rowOff>0</xdr:rowOff>
    </xdr:to>
    <xdr:sp macro="" textlink="">
      <xdr:nvSpPr>
        <xdr:cNvPr id="14" name="AutoShape 1" descr="Image result for gmca logo">
          <a:extLst>
            <a:ext uri="{FF2B5EF4-FFF2-40B4-BE49-F238E27FC236}">
              <a16:creationId xmlns:a16="http://schemas.microsoft.com/office/drawing/2014/main" id="{00000000-0008-0000-0F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F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F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F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F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114298</xdr:rowOff>
    </xdr:to>
    <xdr:sp macro="" textlink="">
      <xdr:nvSpPr>
        <xdr:cNvPr id="21" name="AutoShape 5" descr="Image result for new economy">
          <a:extLst>
            <a:ext uri="{FF2B5EF4-FFF2-40B4-BE49-F238E27FC236}">
              <a16:creationId xmlns:a16="http://schemas.microsoft.com/office/drawing/2014/main" id="{00000000-0008-0000-0F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24" name="AutoShape 1" descr="Image result for gmca logo">
          <a:extLst>
            <a:ext uri="{FF2B5EF4-FFF2-40B4-BE49-F238E27FC236}">
              <a16:creationId xmlns:a16="http://schemas.microsoft.com/office/drawing/2014/main" id="{00000000-0008-0000-0F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F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F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F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28" name="AutoShape 1" descr="Image result for gmca logo">
          <a:extLst>
            <a:ext uri="{FF2B5EF4-FFF2-40B4-BE49-F238E27FC236}">
              <a16:creationId xmlns:a16="http://schemas.microsoft.com/office/drawing/2014/main" id="{00000000-0008-0000-0F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F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F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F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F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2"/>
          <a:extLst>
            <a:ext uri="{FF2B5EF4-FFF2-40B4-BE49-F238E27FC236}">
              <a16:creationId xmlns:a16="http://schemas.microsoft.com/office/drawing/2014/main" id="{00000000-0008-0000-0F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hlinkClick xmlns:r="http://schemas.openxmlformats.org/officeDocument/2006/relationships" r:id="rId3"/>
          <a:extLst>
            <a:ext uri="{FF2B5EF4-FFF2-40B4-BE49-F238E27FC236}">
              <a16:creationId xmlns:a16="http://schemas.microsoft.com/office/drawing/2014/main" id="{00000000-0008-0000-0F00-000022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F00-000023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283845</xdr:colOff>
      <xdr:row>1</xdr:row>
      <xdr:rowOff>0</xdr:rowOff>
    </xdr:to>
    <xdr:sp macro="" textlink="">
      <xdr:nvSpPr>
        <xdr:cNvPr id="36" name="AutoShape 1" descr="Image result for gmca logo">
          <a:extLst>
            <a:ext uri="{FF2B5EF4-FFF2-40B4-BE49-F238E27FC236}">
              <a16:creationId xmlns:a16="http://schemas.microsoft.com/office/drawing/2014/main" id="{00000000-0008-0000-0F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F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F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F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257175</xdr:colOff>
      <xdr:row>5</xdr:row>
      <xdr:rowOff>114300</xdr:rowOff>
    </xdr:from>
    <xdr:to>
      <xdr:col>14</xdr:col>
      <xdr:colOff>266700</xdr:colOff>
      <xdr:row>7</xdr:row>
      <xdr:rowOff>38100</xdr:rowOff>
    </xdr:to>
    <xdr:sp macro="" textlink="">
      <xdr:nvSpPr>
        <xdr:cNvPr id="40" name="AutoShape 1" descr="Image result for gmca logo">
          <a:extLst>
            <a:ext uri="{FF2B5EF4-FFF2-40B4-BE49-F238E27FC236}">
              <a16:creationId xmlns:a16="http://schemas.microsoft.com/office/drawing/2014/main" id="{00000000-0008-0000-0F00-000028000000}"/>
            </a:ext>
          </a:extLst>
        </xdr:cNvPr>
        <xdr:cNvSpPr>
          <a:spLocks noChangeAspect="1" noChangeArrowheads="1"/>
        </xdr:cNvSpPr>
      </xdr:nvSpPr>
      <xdr:spPr bwMode="auto">
        <a:xfrm>
          <a:off x="6467475" y="86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F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114298</xdr:rowOff>
    </xdr:to>
    <xdr:sp macro="" textlink="">
      <xdr:nvSpPr>
        <xdr:cNvPr id="43" name="AutoShape 5" descr="Image result for new economy">
          <a:extLst>
            <a:ext uri="{FF2B5EF4-FFF2-40B4-BE49-F238E27FC236}">
              <a16:creationId xmlns:a16="http://schemas.microsoft.com/office/drawing/2014/main" id="{00000000-0008-0000-0F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46" name="AutoShape 1" descr="Image result for gmca logo">
          <a:extLst>
            <a:ext uri="{FF2B5EF4-FFF2-40B4-BE49-F238E27FC236}">
              <a16:creationId xmlns:a16="http://schemas.microsoft.com/office/drawing/2014/main" id="{00000000-0008-0000-0F00-00002E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7" name="AutoShape 2" descr="Image result for gmca logo">
          <a:extLst>
            <a:ext uri="{FF2B5EF4-FFF2-40B4-BE49-F238E27FC236}">
              <a16:creationId xmlns:a16="http://schemas.microsoft.com/office/drawing/2014/main" id="{00000000-0008-0000-0F00-00002F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8" name="AutoShape 3" descr="Image result for gmca logo">
          <a:extLst>
            <a:ext uri="{FF2B5EF4-FFF2-40B4-BE49-F238E27FC236}">
              <a16:creationId xmlns:a16="http://schemas.microsoft.com/office/drawing/2014/main" id="{00000000-0008-0000-0F00-000030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49" name="AutoShape 5" descr="Image result for new economy">
          <a:extLst>
            <a:ext uri="{FF2B5EF4-FFF2-40B4-BE49-F238E27FC236}">
              <a16:creationId xmlns:a16="http://schemas.microsoft.com/office/drawing/2014/main" id="{00000000-0008-0000-0F00-000031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50" name="AutoShape 1" descr="Image result for gmca logo">
          <a:extLst>
            <a:ext uri="{FF2B5EF4-FFF2-40B4-BE49-F238E27FC236}">
              <a16:creationId xmlns:a16="http://schemas.microsoft.com/office/drawing/2014/main" id="{00000000-0008-0000-0F00-00003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51" name="AutoShape 2" descr="Image result for gmca logo">
          <a:extLst>
            <a:ext uri="{FF2B5EF4-FFF2-40B4-BE49-F238E27FC236}">
              <a16:creationId xmlns:a16="http://schemas.microsoft.com/office/drawing/2014/main" id="{00000000-0008-0000-0F00-00003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52" name="AutoShape 3" descr="Image result for gmca logo">
          <a:extLst>
            <a:ext uri="{FF2B5EF4-FFF2-40B4-BE49-F238E27FC236}">
              <a16:creationId xmlns:a16="http://schemas.microsoft.com/office/drawing/2014/main" id="{00000000-0008-0000-0F00-00003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53" name="AutoShape 5" descr="Image result for new economy">
          <a:extLst>
            <a:ext uri="{FF2B5EF4-FFF2-40B4-BE49-F238E27FC236}">
              <a16:creationId xmlns:a16="http://schemas.microsoft.com/office/drawing/2014/main" id="{00000000-0008-0000-0F00-00003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F00-00003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F00-00003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F00-000038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F00-000039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283845</xdr:colOff>
      <xdr:row>1</xdr:row>
      <xdr:rowOff>0</xdr:rowOff>
    </xdr:to>
    <xdr:sp macro="" textlink="">
      <xdr:nvSpPr>
        <xdr:cNvPr id="58" name="AutoShape 1" descr="Image result for gmca logo">
          <a:extLst>
            <a:ext uri="{FF2B5EF4-FFF2-40B4-BE49-F238E27FC236}">
              <a16:creationId xmlns:a16="http://schemas.microsoft.com/office/drawing/2014/main" id="{00000000-0008-0000-0F00-00003A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9" name="AutoShape 2" descr="Image result for gmca logo">
          <a:extLst>
            <a:ext uri="{FF2B5EF4-FFF2-40B4-BE49-F238E27FC236}">
              <a16:creationId xmlns:a16="http://schemas.microsoft.com/office/drawing/2014/main" id="{00000000-0008-0000-0F00-00003B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60" name="AutoShape 3" descr="Image result for gmca logo">
          <a:extLst>
            <a:ext uri="{FF2B5EF4-FFF2-40B4-BE49-F238E27FC236}">
              <a16:creationId xmlns:a16="http://schemas.microsoft.com/office/drawing/2014/main" id="{00000000-0008-0000-0F00-00003C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61" name="AutoShape 5" descr="Image result for new economy">
          <a:extLst>
            <a:ext uri="{FF2B5EF4-FFF2-40B4-BE49-F238E27FC236}">
              <a16:creationId xmlns:a16="http://schemas.microsoft.com/office/drawing/2014/main" id="{00000000-0008-0000-0F00-00003D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21</xdr:row>
      <xdr:rowOff>0</xdr:rowOff>
    </xdr:from>
    <xdr:to>
      <xdr:col>15</xdr:col>
      <xdr:colOff>283845</xdr:colOff>
      <xdr:row>22</xdr:row>
      <xdr:rowOff>114298</xdr:rowOff>
    </xdr:to>
    <xdr:sp macro="" textlink="">
      <xdr:nvSpPr>
        <xdr:cNvPr id="62" name="AutoShape 1" descr="Image result for gmca logo">
          <a:extLst>
            <a:ext uri="{FF2B5EF4-FFF2-40B4-BE49-F238E27FC236}">
              <a16:creationId xmlns:a16="http://schemas.microsoft.com/office/drawing/2014/main" id="{00000000-0008-0000-0F00-00003E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63" name="AutoShape 2" descr="Image result for gmca logo">
          <a:extLst>
            <a:ext uri="{FF2B5EF4-FFF2-40B4-BE49-F238E27FC236}">
              <a16:creationId xmlns:a16="http://schemas.microsoft.com/office/drawing/2014/main" id="{00000000-0008-0000-0F00-00003F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21</xdr:row>
      <xdr:rowOff>0</xdr:rowOff>
    </xdr:from>
    <xdr:to>
      <xdr:col>15</xdr:col>
      <xdr:colOff>304800</xdr:colOff>
      <xdr:row>22</xdr:row>
      <xdr:rowOff>114298</xdr:rowOff>
    </xdr:to>
    <xdr:sp macro="" textlink="">
      <xdr:nvSpPr>
        <xdr:cNvPr id="64" name="AutoShape 3" descr="Image result for gmca logo">
          <a:extLst>
            <a:ext uri="{FF2B5EF4-FFF2-40B4-BE49-F238E27FC236}">
              <a16:creationId xmlns:a16="http://schemas.microsoft.com/office/drawing/2014/main" id="{00000000-0008-0000-0F00-00004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114298</xdr:rowOff>
    </xdr:to>
    <xdr:sp macro="" textlink="">
      <xdr:nvSpPr>
        <xdr:cNvPr id="65" name="AutoShape 5" descr="Image result for new economy">
          <a:extLst>
            <a:ext uri="{FF2B5EF4-FFF2-40B4-BE49-F238E27FC236}">
              <a16:creationId xmlns:a16="http://schemas.microsoft.com/office/drawing/2014/main" id="{00000000-0008-0000-0F00-00004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7" name="Picture 66">
          <a:extLst>
            <a:ext uri="{FF2B5EF4-FFF2-40B4-BE49-F238E27FC236}">
              <a16:creationId xmlns:a16="http://schemas.microsoft.com/office/drawing/2014/main" id="{00000000-0008-0000-0F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68" name="AutoShape 1" descr="Image result for gmca logo">
          <a:extLst>
            <a:ext uri="{FF2B5EF4-FFF2-40B4-BE49-F238E27FC236}">
              <a16:creationId xmlns:a16="http://schemas.microsoft.com/office/drawing/2014/main" id="{00000000-0008-0000-0F00-000044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69" name="AutoShape 2" descr="Image result for gmca logo">
          <a:extLst>
            <a:ext uri="{FF2B5EF4-FFF2-40B4-BE49-F238E27FC236}">
              <a16:creationId xmlns:a16="http://schemas.microsoft.com/office/drawing/2014/main" id="{00000000-0008-0000-0F00-000045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70" name="AutoShape 3" descr="Image result for gmca logo">
          <a:extLst>
            <a:ext uri="{FF2B5EF4-FFF2-40B4-BE49-F238E27FC236}">
              <a16:creationId xmlns:a16="http://schemas.microsoft.com/office/drawing/2014/main" id="{00000000-0008-0000-0F00-000046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71" name="AutoShape 5" descr="Image result for new economy">
          <a:extLst>
            <a:ext uri="{FF2B5EF4-FFF2-40B4-BE49-F238E27FC236}">
              <a16:creationId xmlns:a16="http://schemas.microsoft.com/office/drawing/2014/main" id="{00000000-0008-0000-0F00-000047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72" name="AutoShape 1" descr="Image result for gmca logo">
          <a:extLst>
            <a:ext uri="{FF2B5EF4-FFF2-40B4-BE49-F238E27FC236}">
              <a16:creationId xmlns:a16="http://schemas.microsoft.com/office/drawing/2014/main" id="{00000000-0008-0000-0F00-00004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73" name="AutoShape 2" descr="Image result for gmca logo">
          <a:extLst>
            <a:ext uri="{FF2B5EF4-FFF2-40B4-BE49-F238E27FC236}">
              <a16:creationId xmlns:a16="http://schemas.microsoft.com/office/drawing/2014/main" id="{00000000-0008-0000-0F00-00004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74" name="AutoShape 3" descr="Image result for gmca logo">
          <a:extLst>
            <a:ext uri="{FF2B5EF4-FFF2-40B4-BE49-F238E27FC236}">
              <a16:creationId xmlns:a16="http://schemas.microsoft.com/office/drawing/2014/main" id="{00000000-0008-0000-0F00-00004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75" name="AutoShape 5" descr="Image result for new economy">
          <a:extLst>
            <a:ext uri="{FF2B5EF4-FFF2-40B4-BE49-F238E27FC236}">
              <a16:creationId xmlns:a16="http://schemas.microsoft.com/office/drawing/2014/main" id="{00000000-0008-0000-0F00-00004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6" name="Rounded Rectangle 75">
          <a:hlinkClick xmlns:r="http://schemas.openxmlformats.org/officeDocument/2006/relationships" r:id="rId1"/>
          <a:extLst>
            <a:ext uri="{FF2B5EF4-FFF2-40B4-BE49-F238E27FC236}">
              <a16:creationId xmlns:a16="http://schemas.microsoft.com/office/drawing/2014/main" id="{00000000-0008-0000-0F00-00004C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F00-00004D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F00-00004E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79" name="Rounded Rectangle 78">
          <a:extLst>
            <a:ext uri="{FF2B5EF4-FFF2-40B4-BE49-F238E27FC236}">
              <a16:creationId xmlns:a16="http://schemas.microsoft.com/office/drawing/2014/main" id="{00000000-0008-0000-0F00-00004F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283845</xdr:colOff>
      <xdr:row>1</xdr:row>
      <xdr:rowOff>0</xdr:rowOff>
    </xdr:to>
    <xdr:sp macro="" textlink="">
      <xdr:nvSpPr>
        <xdr:cNvPr id="80" name="AutoShape 1" descr="Image result for gmca logo">
          <a:extLst>
            <a:ext uri="{FF2B5EF4-FFF2-40B4-BE49-F238E27FC236}">
              <a16:creationId xmlns:a16="http://schemas.microsoft.com/office/drawing/2014/main" id="{00000000-0008-0000-0F00-000050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81" name="AutoShape 2" descr="Image result for gmca logo">
          <a:extLst>
            <a:ext uri="{FF2B5EF4-FFF2-40B4-BE49-F238E27FC236}">
              <a16:creationId xmlns:a16="http://schemas.microsoft.com/office/drawing/2014/main" id="{00000000-0008-0000-0F00-000051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82" name="AutoShape 3" descr="Image result for gmca logo">
          <a:extLst>
            <a:ext uri="{FF2B5EF4-FFF2-40B4-BE49-F238E27FC236}">
              <a16:creationId xmlns:a16="http://schemas.microsoft.com/office/drawing/2014/main" id="{00000000-0008-0000-0F00-000052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83" name="AutoShape 5" descr="Image result for new economy">
          <a:extLst>
            <a:ext uri="{FF2B5EF4-FFF2-40B4-BE49-F238E27FC236}">
              <a16:creationId xmlns:a16="http://schemas.microsoft.com/office/drawing/2014/main" id="{00000000-0008-0000-0F00-000053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21</xdr:row>
      <xdr:rowOff>0</xdr:rowOff>
    </xdr:from>
    <xdr:to>
      <xdr:col>15</xdr:col>
      <xdr:colOff>283845</xdr:colOff>
      <xdr:row>22</xdr:row>
      <xdr:rowOff>114298</xdr:rowOff>
    </xdr:to>
    <xdr:sp macro="" textlink="">
      <xdr:nvSpPr>
        <xdr:cNvPr id="84" name="AutoShape 1" descr="Image result for gmca logo">
          <a:extLst>
            <a:ext uri="{FF2B5EF4-FFF2-40B4-BE49-F238E27FC236}">
              <a16:creationId xmlns:a16="http://schemas.microsoft.com/office/drawing/2014/main" id="{00000000-0008-0000-0F00-000054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85" name="AutoShape 2" descr="Image result for gmca logo">
          <a:extLst>
            <a:ext uri="{FF2B5EF4-FFF2-40B4-BE49-F238E27FC236}">
              <a16:creationId xmlns:a16="http://schemas.microsoft.com/office/drawing/2014/main" id="{00000000-0008-0000-0F00-000055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21</xdr:row>
      <xdr:rowOff>0</xdr:rowOff>
    </xdr:from>
    <xdr:to>
      <xdr:col>15</xdr:col>
      <xdr:colOff>304800</xdr:colOff>
      <xdr:row>22</xdr:row>
      <xdr:rowOff>114298</xdr:rowOff>
    </xdr:to>
    <xdr:sp macro="" textlink="">
      <xdr:nvSpPr>
        <xdr:cNvPr id="86" name="AutoShape 3" descr="Image result for gmca logo">
          <a:extLst>
            <a:ext uri="{FF2B5EF4-FFF2-40B4-BE49-F238E27FC236}">
              <a16:creationId xmlns:a16="http://schemas.microsoft.com/office/drawing/2014/main" id="{00000000-0008-0000-0F00-000056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114298</xdr:rowOff>
    </xdr:to>
    <xdr:sp macro="" textlink="">
      <xdr:nvSpPr>
        <xdr:cNvPr id="87" name="AutoShape 5" descr="Image result for new economy">
          <a:extLst>
            <a:ext uri="{FF2B5EF4-FFF2-40B4-BE49-F238E27FC236}">
              <a16:creationId xmlns:a16="http://schemas.microsoft.com/office/drawing/2014/main" id="{00000000-0008-0000-0F00-000057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9" name="Picture 88">
          <a:extLst>
            <a:ext uri="{FF2B5EF4-FFF2-40B4-BE49-F238E27FC236}">
              <a16:creationId xmlns:a16="http://schemas.microsoft.com/office/drawing/2014/main" id="{00000000-0008-0000-0F00-00005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15</xdr:col>
      <xdr:colOff>0</xdr:colOff>
      <xdr:row>21</xdr:row>
      <xdr:rowOff>0</xdr:rowOff>
    </xdr:from>
    <xdr:to>
      <xdr:col>15</xdr:col>
      <xdr:colOff>304800</xdr:colOff>
      <xdr:row>22</xdr:row>
      <xdr:rowOff>95248</xdr:rowOff>
    </xdr:to>
    <xdr:sp macro="" textlink="">
      <xdr:nvSpPr>
        <xdr:cNvPr id="88" name="AutoShape 3" descr="Image result for gmca logo">
          <a:extLst>
            <a:ext uri="{FF2B5EF4-FFF2-40B4-BE49-F238E27FC236}">
              <a16:creationId xmlns:a16="http://schemas.microsoft.com/office/drawing/2014/main" id="{00000000-0008-0000-0F00-000058000000}"/>
            </a:ext>
          </a:extLst>
        </xdr:cNvPr>
        <xdr:cNvSpPr>
          <a:spLocks noChangeAspect="1" noChangeArrowheads="1"/>
        </xdr:cNvSpPr>
      </xdr:nvSpPr>
      <xdr:spPr bwMode="auto">
        <a:xfrm>
          <a:off x="6753225" y="926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18</xdr:col>
      <xdr:colOff>0</xdr:colOff>
      <xdr:row>21</xdr:row>
      <xdr:rowOff>0</xdr:rowOff>
    </xdr:from>
    <xdr:ext cx="304800" cy="304800"/>
    <xdr:sp macro="" textlink="">
      <xdr:nvSpPr>
        <xdr:cNvPr id="90" name="AutoShape 5" descr="Image result for new economy">
          <a:extLst>
            <a:ext uri="{FF2B5EF4-FFF2-40B4-BE49-F238E27FC236}">
              <a16:creationId xmlns:a16="http://schemas.microsoft.com/office/drawing/2014/main" id="{00000000-0008-0000-0F00-00005A000000}"/>
            </a:ext>
          </a:extLst>
        </xdr:cNvPr>
        <xdr:cNvSpPr>
          <a:spLocks noChangeAspect="1" noChangeArrowheads="1"/>
        </xdr:cNvSpPr>
      </xdr:nvSpPr>
      <xdr:spPr bwMode="auto">
        <a:xfrm>
          <a:off x="89439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21</xdr:row>
      <xdr:rowOff>0</xdr:rowOff>
    </xdr:from>
    <xdr:ext cx="304800" cy="304800"/>
    <xdr:sp macro="" textlink="">
      <xdr:nvSpPr>
        <xdr:cNvPr id="91" name="AutoShape 5" descr="Image result for new economy">
          <a:extLst>
            <a:ext uri="{FF2B5EF4-FFF2-40B4-BE49-F238E27FC236}">
              <a16:creationId xmlns:a16="http://schemas.microsoft.com/office/drawing/2014/main" id="{00000000-0008-0000-0F00-00005B000000}"/>
            </a:ext>
          </a:extLst>
        </xdr:cNvPr>
        <xdr:cNvSpPr>
          <a:spLocks noChangeAspect="1" noChangeArrowheads="1"/>
        </xdr:cNvSpPr>
      </xdr:nvSpPr>
      <xdr:spPr bwMode="auto">
        <a:xfrm>
          <a:off x="89439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21</xdr:row>
      <xdr:rowOff>0</xdr:rowOff>
    </xdr:from>
    <xdr:ext cx="304800" cy="304800"/>
    <xdr:sp macro="" textlink="">
      <xdr:nvSpPr>
        <xdr:cNvPr id="92" name="AutoShape 1" descr="Image result for gmca logo">
          <a:extLst>
            <a:ext uri="{FF2B5EF4-FFF2-40B4-BE49-F238E27FC236}">
              <a16:creationId xmlns:a16="http://schemas.microsoft.com/office/drawing/2014/main" id="{00000000-0008-0000-0F00-00005C000000}"/>
            </a:ext>
          </a:extLst>
        </xdr:cNvPr>
        <xdr:cNvSpPr>
          <a:spLocks noChangeAspect="1" noChangeArrowheads="1"/>
        </xdr:cNvSpPr>
      </xdr:nvSpPr>
      <xdr:spPr bwMode="auto">
        <a:xfrm>
          <a:off x="7105650"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4800"/>
    <xdr:sp macro="" textlink="">
      <xdr:nvSpPr>
        <xdr:cNvPr id="93" name="AutoShape 3" descr="Image result for gmca logo">
          <a:extLst>
            <a:ext uri="{FF2B5EF4-FFF2-40B4-BE49-F238E27FC236}">
              <a16:creationId xmlns:a16="http://schemas.microsoft.com/office/drawing/2014/main" id="{00000000-0008-0000-0F00-00005D000000}"/>
            </a:ext>
          </a:extLst>
        </xdr:cNvPr>
        <xdr:cNvSpPr>
          <a:spLocks noChangeAspect="1" noChangeArrowheads="1"/>
        </xdr:cNvSpPr>
      </xdr:nvSpPr>
      <xdr:spPr bwMode="auto">
        <a:xfrm>
          <a:off x="71151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21</xdr:row>
      <xdr:rowOff>0</xdr:rowOff>
    </xdr:from>
    <xdr:ext cx="304800" cy="304800"/>
    <xdr:sp macro="" textlink="">
      <xdr:nvSpPr>
        <xdr:cNvPr id="94" name="AutoShape 5" descr="Image result for new economy">
          <a:extLst>
            <a:ext uri="{FF2B5EF4-FFF2-40B4-BE49-F238E27FC236}">
              <a16:creationId xmlns:a16="http://schemas.microsoft.com/office/drawing/2014/main" id="{00000000-0008-0000-0F00-00005E000000}"/>
            </a:ext>
          </a:extLst>
        </xdr:cNvPr>
        <xdr:cNvSpPr>
          <a:spLocks noChangeAspect="1" noChangeArrowheads="1"/>
        </xdr:cNvSpPr>
      </xdr:nvSpPr>
      <xdr:spPr bwMode="auto">
        <a:xfrm>
          <a:off x="89439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21</xdr:row>
      <xdr:rowOff>0</xdr:rowOff>
    </xdr:from>
    <xdr:ext cx="304800" cy="304800"/>
    <xdr:sp macro="" textlink="">
      <xdr:nvSpPr>
        <xdr:cNvPr id="95" name="AutoShape 1" descr="Image result for gmca logo">
          <a:extLst>
            <a:ext uri="{FF2B5EF4-FFF2-40B4-BE49-F238E27FC236}">
              <a16:creationId xmlns:a16="http://schemas.microsoft.com/office/drawing/2014/main" id="{00000000-0008-0000-0F00-00005F000000}"/>
            </a:ext>
          </a:extLst>
        </xdr:cNvPr>
        <xdr:cNvSpPr>
          <a:spLocks noChangeAspect="1" noChangeArrowheads="1"/>
        </xdr:cNvSpPr>
      </xdr:nvSpPr>
      <xdr:spPr bwMode="auto">
        <a:xfrm>
          <a:off x="7105650"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4800"/>
    <xdr:sp macro="" textlink="">
      <xdr:nvSpPr>
        <xdr:cNvPr id="96" name="AutoShape 3" descr="Image result for gmca logo">
          <a:extLst>
            <a:ext uri="{FF2B5EF4-FFF2-40B4-BE49-F238E27FC236}">
              <a16:creationId xmlns:a16="http://schemas.microsoft.com/office/drawing/2014/main" id="{00000000-0008-0000-0F00-000060000000}"/>
            </a:ext>
          </a:extLst>
        </xdr:cNvPr>
        <xdr:cNvSpPr>
          <a:spLocks noChangeAspect="1" noChangeArrowheads="1"/>
        </xdr:cNvSpPr>
      </xdr:nvSpPr>
      <xdr:spPr bwMode="auto">
        <a:xfrm>
          <a:off x="71151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21</xdr:row>
      <xdr:rowOff>0</xdr:rowOff>
    </xdr:from>
    <xdr:ext cx="304800" cy="304800"/>
    <xdr:sp macro="" textlink="">
      <xdr:nvSpPr>
        <xdr:cNvPr id="97" name="AutoShape 5" descr="Image result for new economy">
          <a:extLst>
            <a:ext uri="{FF2B5EF4-FFF2-40B4-BE49-F238E27FC236}">
              <a16:creationId xmlns:a16="http://schemas.microsoft.com/office/drawing/2014/main" id="{00000000-0008-0000-0F00-000061000000}"/>
            </a:ext>
          </a:extLst>
        </xdr:cNvPr>
        <xdr:cNvSpPr>
          <a:spLocks noChangeAspect="1" noChangeArrowheads="1"/>
        </xdr:cNvSpPr>
      </xdr:nvSpPr>
      <xdr:spPr bwMode="auto">
        <a:xfrm>
          <a:off x="8943975" y="113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21</xdr:row>
      <xdr:rowOff>0</xdr:rowOff>
    </xdr:from>
    <xdr:to>
      <xdr:col>14</xdr:col>
      <xdr:colOff>304800</xdr:colOff>
      <xdr:row>22</xdr:row>
      <xdr:rowOff>114301</xdr:rowOff>
    </xdr:to>
    <xdr:sp macro="" textlink="">
      <xdr:nvSpPr>
        <xdr:cNvPr id="98" name="AutoShape 3" descr="Image result for gmca logo">
          <a:extLst>
            <a:ext uri="{FF2B5EF4-FFF2-40B4-BE49-F238E27FC236}">
              <a16:creationId xmlns:a16="http://schemas.microsoft.com/office/drawing/2014/main" id="{00000000-0008-0000-0F00-000062000000}"/>
            </a:ext>
          </a:extLst>
        </xdr:cNvPr>
        <xdr:cNvSpPr>
          <a:spLocks noChangeAspect="1" noChangeArrowheads="1"/>
        </xdr:cNvSpPr>
      </xdr:nvSpPr>
      <xdr:spPr bwMode="auto">
        <a:xfrm>
          <a:off x="7334250" y="153543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21</xdr:row>
      <xdr:rowOff>0</xdr:rowOff>
    </xdr:from>
    <xdr:to>
      <xdr:col>17</xdr:col>
      <xdr:colOff>304800</xdr:colOff>
      <xdr:row>22</xdr:row>
      <xdr:rowOff>114303</xdr:rowOff>
    </xdr:to>
    <xdr:sp macro="" textlink="">
      <xdr:nvSpPr>
        <xdr:cNvPr id="99" name="AutoShape 5" descr="Image result for new economy">
          <a:extLst>
            <a:ext uri="{FF2B5EF4-FFF2-40B4-BE49-F238E27FC236}">
              <a16:creationId xmlns:a16="http://schemas.microsoft.com/office/drawing/2014/main" id="{00000000-0008-0000-0F00-000063000000}"/>
            </a:ext>
          </a:extLst>
        </xdr:cNvPr>
        <xdr:cNvSpPr>
          <a:spLocks noChangeAspect="1" noChangeArrowheads="1"/>
        </xdr:cNvSpPr>
      </xdr:nvSpPr>
      <xdr:spPr bwMode="auto">
        <a:xfrm>
          <a:off x="9163050" y="153543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21</xdr:row>
      <xdr:rowOff>0</xdr:rowOff>
    </xdr:from>
    <xdr:to>
      <xdr:col>14</xdr:col>
      <xdr:colOff>304799</xdr:colOff>
      <xdr:row>22</xdr:row>
      <xdr:rowOff>96588</xdr:rowOff>
    </xdr:to>
    <xdr:sp macro="" textlink="">
      <xdr:nvSpPr>
        <xdr:cNvPr id="100" name="AutoShape 1" descr="Image result for gmca logo">
          <a:extLst>
            <a:ext uri="{FF2B5EF4-FFF2-40B4-BE49-F238E27FC236}">
              <a16:creationId xmlns:a16="http://schemas.microsoft.com/office/drawing/2014/main" id="{00000000-0008-0000-0F00-000064000000}"/>
            </a:ext>
          </a:extLst>
        </xdr:cNvPr>
        <xdr:cNvSpPr>
          <a:spLocks noChangeAspect="1" noChangeArrowheads="1"/>
        </xdr:cNvSpPr>
      </xdr:nvSpPr>
      <xdr:spPr bwMode="auto">
        <a:xfrm>
          <a:off x="7324725" y="15354300"/>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21</xdr:row>
      <xdr:rowOff>0</xdr:rowOff>
    </xdr:from>
    <xdr:to>
      <xdr:col>14</xdr:col>
      <xdr:colOff>304800</xdr:colOff>
      <xdr:row>22</xdr:row>
      <xdr:rowOff>114301</xdr:rowOff>
    </xdr:to>
    <xdr:sp macro="" textlink="">
      <xdr:nvSpPr>
        <xdr:cNvPr id="101" name="AutoShape 3" descr="Image result for gmca logo">
          <a:extLst>
            <a:ext uri="{FF2B5EF4-FFF2-40B4-BE49-F238E27FC236}">
              <a16:creationId xmlns:a16="http://schemas.microsoft.com/office/drawing/2014/main" id="{00000000-0008-0000-0F00-000065000000}"/>
            </a:ext>
          </a:extLst>
        </xdr:cNvPr>
        <xdr:cNvSpPr>
          <a:spLocks noChangeAspect="1" noChangeArrowheads="1"/>
        </xdr:cNvSpPr>
      </xdr:nvSpPr>
      <xdr:spPr bwMode="auto">
        <a:xfrm>
          <a:off x="7334250" y="153543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21</xdr:row>
      <xdr:rowOff>0</xdr:rowOff>
    </xdr:from>
    <xdr:to>
      <xdr:col>17</xdr:col>
      <xdr:colOff>304800</xdr:colOff>
      <xdr:row>22</xdr:row>
      <xdr:rowOff>114303</xdr:rowOff>
    </xdr:to>
    <xdr:sp macro="" textlink="">
      <xdr:nvSpPr>
        <xdr:cNvPr id="102" name="AutoShape 5" descr="Image result for new economy">
          <a:extLst>
            <a:ext uri="{FF2B5EF4-FFF2-40B4-BE49-F238E27FC236}">
              <a16:creationId xmlns:a16="http://schemas.microsoft.com/office/drawing/2014/main" id="{00000000-0008-0000-0F00-000066000000}"/>
            </a:ext>
          </a:extLst>
        </xdr:cNvPr>
        <xdr:cNvSpPr>
          <a:spLocks noChangeAspect="1" noChangeArrowheads="1"/>
        </xdr:cNvSpPr>
      </xdr:nvSpPr>
      <xdr:spPr bwMode="auto">
        <a:xfrm>
          <a:off x="9163050" y="15354300"/>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21</xdr:row>
      <xdr:rowOff>0</xdr:rowOff>
    </xdr:from>
    <xdr:to>
      <xdr:col>14</xdr:col>
      <xdr:colOff>304800</xdr:colOff>
      <xdr:row>22</xdr:row>
      <xdr:rowOff>114300</xdr:rowOff>
    </xdr:to>
    <xdr:sp macro="" textlink="">
      <xdr:nvSpPr>
        <xdr:cNvPr id="103" name="AutoShape 3" descr="Image result for gmca logo">
          <a:extLst>
            <a:ext uri="{FF2B5EF4-FFF2-40B4-BE49-F238E27FC236}">
              <a16:creationId xmlns:a16="http://schemas.microsoft.com/office/drawing/2014/main" id="{00000000-0008-0000-0F00-000067000000}"/>
            </a:ext>
          </a:extLst>
        </xdr:cNvPr>
        <xdr:cNvSpPr>
          <a:spLocks noChangeAspect="1" noChangeArrowheads="1"/>
        </xdr:cNvSpPr>
      </xdr:nvSpPr>
      <xdr:spPr bwMode="auto">
        <a:xfrm>
          <a:off x="7334250" y="1535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62</xdr:row>
      <xdr:rowOff>0</xdr:rowOff>
    </xdr:from>
    <xdr:to>
      <xdr:col>18</xdr:col>
      <xdr:colOff>304800</xdr:colOff>
      <xdr:row>63</xdr:row>
      <xdr:rowOff>116205</xdr:rowOff>
    </xdr:to>
    <xdr:sp macro="" textlink="">
      <xdr:nvSpPr>
        <xdr:cNvPr id="104" name="AutoShape 5" descr="Image result for new economy">
          <a:extLst>
            <a:ext uri="{FF2B5EF4-FFF2-40B4-BE49-F238E27FC236}">
              <a16:creationId xmlns:a16="http://schemas.microsoft.com/office/drawing/2014/main" id="{390C1CE0-0B50-406D-B0A0-9858A9BBB558}"/>
            </a:ext>
          </a:extLst>
        </xdr:cNvPr>
        <xdr:cNvSpPr>
          <a:spLocks noChangeAspect="1" noChangeArrowheads="1"/>
        </xdr:cNvSpPr>
      </xdr:nvSpPr>
      <xdr:spPr bwMode="auto">
        <a:xfrm>
          <a:off x="934974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62</xdr:row>
      <xdr:rowOff>0</xdr:rowOff>
    </xdr:from>
    <xdr:to>
      <xdr:col>18</xdr:col>
      <xdr:colOff>304800</xdr:colOff>
      <xdr:row>63</xdr:row>
      <xdr:rowOff>116205</xdr:rowOff>
    </xdr:to>
    <xdr:sp macro="" textlink="">
      <xdr:nvSpPr>
        <xdr:cNvPr id="105" name="AutoShape 5" descr="Image result for new economy">
          <a:extLst>
            <a:ext uri="{FF2B5EF4-FFF2-40B4-BE49-F238E27FC236}">
              <a16:creationId xmlns:a16="http://schemas.microsoft.com/office/drawing/2014/main" id="{9B7D2B00-93E7-492C-A6AB-24353AB4FADF}"/>
            </a:ext>
          </a:extLst>
        </xdr:cNvPr>
        <xdr:cNvSpPr>
          <a:spLocks noChangeAspect="1" noChangeArrowheads="1"/>
        </xdr:cNvSpPr>
      </xdr:nvSpPr>
      <xdr:spPr bwMode="auto">
        <a:xfrm>
          <a:off x="934974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62</xdr:row>
      <xdr:rowOff>0</xdr:rowOff>
    </xdr:from>
    <xdr:to>
      <xdr:col>15</xdr:col>
      <xdr:colOff>285750</xdr:colOff>
      <xdr:row>63</xdr:row>
      <xdr:rowOff>116205</xdr:rowOff>
    </xdr:to>
    <xdr:sp macro="" textlink="">
      <xdr:nvSpPr>
        <xdr:cNvPr id="106" name="AutoShape 1" descr="Image result for gmca logo">
          <a:extLst>
            <a:ext uri="{FF2B5EF4-FFF2-40B4-BE49-F238E27FC236}">
              <a16:creationId xmlns:a16="http://schemas.microsoft.com/office/drawing/2014/main" id="{BFD6993E-80F9-46A5-926A-C17861569170}"/>
            </a:ext>
          </a:extLst>
        </xdr:cNvPr>
        <xdr:cNvSpPr>
          <a:spLocks noChangeAspect="1" noChangeArrowheads="1"/>
        </xdr:cNvSpPr>
      </xdr:nvSpPr>
      <xdr:spPr bwMode="auto">
        <a:xfrm>
          <a:off x="7450455" y="11285220"/>
          <a:ext cx="31242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62</xdr:row>
      <xdr:rowOff>0</xdr:rowOff>
    </xdr:from>
    <xdr:to>
      <xdr:col>15</xdr:col>
      <xdr:colOff>304800</xdr:colOff>
      <xdr:row>63</xdr:row>
      <xdr:rowOff>116205</xdr:rowOff>
    </xdr:to>
    <xdr:sp macro="" textlink="">
      <xdr:nvSpPr>
        <xdr:cNvPr id="107" name="AutoShape 3" descr="Image result for gmca logo">
          <a:extLst>
            <a:ext uri="{FF2B5EF4-FFF2-40B4-BE49-F238E27FC236}">
              <a16:creationId xmlns:a16="http://schemas.microsoft.com/office/drawing/2014/main" id="{B991863D-B14B-491E-89E3-EE0F7365ED76}"/>
            </a:ext>
          </a:extLst>
        </xdr:cNvPr>
        <xdr:cNvSpPr>
          <a:spLocks noChangeAspect="1" noChangeArrowheads="1"/>
        </xdr:cNvSpPr>
      </xdr:nvSpPr>
      <xdr:spPr bwMode="auto">
        <a:xfrm>
          <a:off x="747522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62</xdr:row>
      <xdr:rowOff>0</xdr:rowOff>
    </xdr:from>
    <xdr:to>
      <xdr:col>18</xdr:col>
      <xdr:colOff>304800</xdr:colOff>
      <xdr:row>63</xdr:row>
      <xdr:rowOff>116205</xdr:rowOff>
    </xdr:to>
    <xdr:sp macro="" textlink="">
      <xdr:nvSpPr>
        <xdr:cNvPr id="108" name="AutoShape 5" descr="Image result for new economy">
          <a:extLst>
            <a:ext uri="{FF2B5EF4-FFF2-40B4-BE49-F238E27FC236}">
              <a16:creationId xmlns:a16="http://schemas.microsoft.com/office/drawing/2014/main" id="{35D68188-D753-41D0-B78F-35DA32804F9E}"/>
            </a:ext>
          </a:extLst>
        </xdr:cNvPr>
        <xdr:cNvSpPr>
          <a:spLocks noChangeAspect="1" noChangeArrowheads="1"/>
        </xdr:cNvSpPr>
      </xdr:nvSpPr>
      <xdr:spPr bwMode="auto">
        <a:xfrm>
          <a:off x="934974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62</xdr:row>
      <xdr:rowOff>0</xdr:rowOff>
    </xdr:from>
    <xdr:to>
      <xdr:col>15</xdr:col>
      <xdr:colOff>285750</xdr:colOff>
      <xdr:row>63</xdr:row>
      <xdr:rowOff>116205</xdr:rowOff>
    </xdr:to>
    <xdr:sp macro="" textlink="">
      <xdr:nvSpPr>
        <xdr:cNvPr id="109" name="AutoShape 1" descr="Image result for gmca logo">
          <a:extLst>
            <a:ext uri="{FF2B5EF4-FFF2-40B4-BE49-F238E27FC236}">
              <a16:creationId xmlns:a16="http://schemas.microsoft.com/office/drawing/2014/main" id="{60A131AA-8D07-4C07-BF9A-E9D774AF1DAE}"/>
            </a:ext>
          </a:extLst>
        </xdr:cNvPr>
        <xdr:cNvSpPr>
          <a:spLocks noChangeAspect="1" noChangeArrowheads="1"/>
        </xdr:cNvSpPr>
      </xdr:nvSpPr>
      <xdr:spPr bwMode="auto">
        <a:xfrm>
          <a:off x="7450455" y="11285220"/>
          <a:ext cx="31242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62</xdr:row>
      <xdr:rowOff>0</xdr:rowOff>
    </xdr:from>
    <xdr:to>
      <xdr:col>15</xdr:col>
      <xdr:colOff>304800</xdr:colOff>
      <xdr:row>63</xdr:row>
      <xdr:rowOff>116205</xdr:rowOff>
    </xdr:to>
    <xdr:sp macro="" textlink="">
      <xdr:nvSpPr>
        <xdr:cNvPr id="110" name="AutoShape 3" descr="Image result for gmca logo">
          <a:extLst>
            <a:ext uri="{FF2B5EF4-FFF2-40B4-BE49-F238E27FC236}">
              <a16:creationId xmlns:a16="http://schemas.microsoft.com/office/drawing/2014/main" id="{A651B67A-90DE-43E2-B050-417A8F985B53}"/>
            </a:ext>
          </a:extLst>
        </xdr:cNvPr>
        <xdr:cNvSpPr>
          <a:spLocks noChangeAspect="1" noChangeArrowheads="1"/>
        </xdr:cNvSpPr>
      </xdr:nvSpPr>
      <xdr:spPr bwMode="auto">
        <a:xfrm>
          <a:off x="747522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62</xdr:row>
      <xdr:rowOff>0</xdr:rowOff>
    </xdr:from>
    <xdr:to>
      <xdr:col>18</xdr:col>
      <xdr:colOff>304800</xdr:colOff>
      <xdr:row>63</xdr:row>
      <xdr:rowOff>116205</xdr:rowOff>
    </xdr:to>
    <xdr:sp macro="" textlink="">
      <xdr:nvSpPr>
        <xdr:cNvPr id="111" name="AutoShape 5" descr="Image result for new economy">
          <a:extLst>
            <a:ext uri="{FF2B5EF4-FFF2-40B4-BE49-F238E27FC236}">
              <a16:creationId xmlns:a16="http://schemas.microsoft.com/office/drawing/2014/main" id="{6445CFCC-4F34-4339-B9E7-CCAFD407D024}"/>
            </a:ext>
          </a:extLst>
        </xdr:cNvPr>
        <xdr:cNvSpPr>
          <a:spLocks noChangeAspect="1" noChangeArrowheads="1"/>
        </xdr:cNvSpPr>
      </xdr:nvSpPr>
      <xdr:spPr bwMode="auto">
        <a:xfrm>
          <a:off x="9349740" y="1128522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101</xdr:row>
      <xdr:rowOff>0</xdr:rowOff>
    </xdr:from>
    <xdr:to>
      <xdr:col>15</xdr:col>
      <xdr:colOff>304800</xdr:colOff>
      <xdr:row>102</xdr:row>
      <xdr:rowOff>114297</xdr:rowOff>
    </xdr:to>
    <xdr:sp macro="" textlink="">
      <xdr:nvSpPr>
        <xdr:cNvPr id="112" name="AutoShape 3" descr="Image result for gmca logo">
          <a:extLst>
            <a:ext uri="{FF2B5EF4-FFF2-40B4-BE49-F238E27FC236}">
              <a16:creationId xmlns:a16="http://schemas.microsoft.com/office/drawing/2014/main" id="{93BD36AE-487A-47D8-8D12-FCFA4E147ADA}"/>
            </a:ext>
          </a:extLst>
        </xdr:cNvPr>
        <xdr:cNvSpPr>
          <a:spLocks noChangeAspect="1" noChangeArrowheads="1"/>
        </xdr:cNvSpPr>
      </xdr:nvSpPr>
      <xdr:spPr bwMode="auto">
        <a:xfrm>
          <a:off x="7475220" y="19606260"/>
          <a:ext cx="304800" cy="29527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18</xdr:col>
      <xdr:colOff>0</xdr:colOff>
      <xdr:row>82</xdr:row>
      <xdr:rowOff>0</xdr:rowOff>
    </xdr:from>
    <xdr:ext cx="304800" cy="304800"/>
    <xdr:sp macro="" textlink="">
      <xdr:nvSpPr>
        <xdr:cNvPr id="113" name="AutoShape 5" descr="Image result for new economy">
          <a:extLst>
            <a:ext uri="{FF2B5EF4-FFF2-40B4-BE49-F238E27FC236}">
              <a16:creationId xmlns:a16="http://schemas.microsoft.com/office/drawing/2014/main" id="{82F1D9AA-4EA2-4FBB-B360-4D12CA4B2C7E}"/>
            </a:ext>
          </a:extLst>
        </xdr:cNvPr>
        <xdr:cNvSpPr>
          <a:spLocks noChangeAspect="1" noChangeArrowheads="1"/>
        </xdr:cNvSpPr>
      </xdr:nvSpPr>
      <xdr:spPr bwMode="auto">
        <a:xfrm>
          <a:off x="934974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82</xdr:row>
      <xdr:rowOff>0</xdr:rowOff>
    </xdr:from>
    <xdr:ext cx="304800" cy="304800"/>
    <xdr:sp macro="" textlink="">
      <xdr:nvSpPr>
        <xdr:cNvPr id="114" name="AutoShape 5" descr="Image result for new economy">
          <a:extLst>
            <a:ext uri="{FF2B5EF4-FFF2-40B4-BE49-F238E27FC236}">
              <a16:creationId xmlns:a16="http://schemas.microsoft.com/office/drawing/2014/main" id="{88123E4E-31A4-425B-BA22-E20AD547BA32}"/>
            </a:ext>
          </a:extLst>
        </xdr:cNvPr>
        <xdr:cNvSpPr>
          <a:spLocks noChangeAspect="1" noChangeArrowheads="1"/>
        </xdr:cNvSpPr>
      </xdr:nvSpPr>
      <xdr:spPr bwMode="auto">
        <a:xfrm>
          <a:off x="934974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82</xdr:row>
      <xdr:rowOff>0</xdr:rowOff>
    </xdr:from>
    <xdr:ext cx="304800" cy="304800"/>
    <xdr:sp macro="" textlink="">
      <xdr:nvSpPr>
        <xdr:cNvPr id="115" name="AutoShape 1" descr="Image result for gmca logo">
          <a:extLst>
            <a:ext uri="{FF2B5EF4-FFF2-40B4-BE49-F238E27FC236}">
              <a16:creationId xmlns:a16="http://schemas.microsoft.com/office/drawing/2014/main" id="{72B79874-988F-48DA-8415-5C42F80E3646}"/>
            </a:ext>
          </a:extLst>
        </xdr:cNvPr>
        <xdr:cNvSpPr>
          <a:spLocks noChangeAspect="1" noChangeArrowheads="1"/>
        </xdr:cNvSpPr>
      </xdr:nvSpPr>
      <xdr:spPr bwMode="auto">
        <a:xfrm>
          <a:off x="7450455"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82</xdr:row>
      <xdr:rowOff>0</xdr:rowOff>
    </xdr:from>
    <xdr:ext cx="304800" cy="304800"/>
    <xdr:sp macro="" textlink="">
      <xdr:nvSpPr>
        <xdr:cNvPr id="116" name="AutoShape 3" descr="Image result for gmca logo">
          <a:extLst>
            <a:ext uri="{FF2B5EF4-FFF2-40B4-BE49-F238E27FC236}">
              <a16:creationId xmlns:a16="http://schemas.microsoft.com/office/drawing/2014/main" id="{818F6C91-3B4B-4168-8F28-5B3330110E24}"/>
            </a:ext>
          </a:extLst>
        </xdr:cNvPr>
        <xdr:cNvSpPr>
          <a:spLocks noChangeAspect="1" noChangeArrowheads="1"/>
        </xdr:cNvSpPr>
      </xdr:nvSpPr>
      <xdr:spPr bwMode="auto">
        <a:xfrm>
          <a:off x="74752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82</xdr:row>
      <xdr:rowOff>0</xdr:rowOff>
    </xdr:from>
    <xdr:ext cx="304800" cy="304800"/>
    <xdr:sp macro="" textlink="">
      <xdr:nvSpPr>
        <xdr:cNvPr id="117" name="AutoShape 5" descr="Image result for new economy">
          <a:extLst>
            <a:ext uri="{FF2B5EF4-FFF2-40B4-BE49-F238E27FC236}">
              <a16:creationId xmlns:a16="http://schemas.microsoft.com/office/drawing/2014/main" id="{50EC73BB-2479-44D8-B922-C5160AB1E791}"/>
            </a:ext>
          </a:extLst>
        </xdr:cNvPr>
        <xdr:cNvSpPr>
          <a:spLocks noChangeAspect="1" noChangeArrowheads="1"/>
        </xdr:cNvSpPr>
      </xdr:nvSpPr>
      <xdr:spPr bwMode="auto">
        <a:xfrm>
          <a:off x="934974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82</xdr:row>
      <xdr:rowOff>0</xdr:rowOff>
    </xdr:from>
    <xdr:ext cx="304800" cy="304800"/>
    <xdr:sp macro="" textlink="">
      <xdr:nvSpPr>
        <xdr:cNvPr id="118" name="AutoShape 1" descr="Image result for gmca logo">
          <a:extLst>
            <a:ext uri="{FF2B5EF4-FFF2-40B4-BE49-F238E27FC236}">
              <a16:creationId xmlns:a16="http://schemas.microsoft.com/office/drawing/2014/main" id="{7B6B6783-ECAE-408E-BC16-7345DB92A29D}"/>
            </a:ext>
          </a:extLst>
        </xdr:cNvPr>
        <xdr:cNvSpPr>
          <a:spLocks noChangeAspect="1" noChangeArrowheads="1"/>
        </xdr:cNvSpPr>
      </xdr:nvSpPr>
      <xdr:spPr bwMode="auto">
        <a:xfrm>
          <a:off x="7450455"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82</xdr:row>
      <xdr:rowOff>0</xdr:rowOff>
    </xdr:from>
    <xdr:ext cx="304800" cy="304800"/>
    <xdr:sp macro="" textlink="">
      <xdr:nvSpPr>
        <xdr:cNvPr id="119" name="AutoShape 3" descr="Image result for gmca logo">
          <a:extLst>
            <a:ext uri="{FF2B5EF4-FFF2-40B4-BE49-F238E27FC236}">
              <a16:creationId xmlns:a16="http://schemas.microsoft.com/office/drawing/2014/main" id="{F1BC0B6F-39DC-4043-B31B-345521B93C3E}"/>
            </a:ext>
          </a:extLst>
        </xdr:cNvPr>
        <xdr:cNvSpPr>
          <a:spLocks noChangeAspect="1" noChangeArrowheads="1"/>
        </xdr:cNvSpPr>
      </xdr:nvSpPr>
      <xdr:spPr bwMode="auto">
        <a:xfrm>
          <a:off x="74752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82</xdr:row>
      <xdr:rowOff>0</xdr:rowOff>
    </xdr:from>
    <xdr:ext cx="304800" cy="304800"/>
    <xdr:sp macro="" textlink="">
      <xdr:nvSpPr>
        <xdr:cNvPr id="120" name="AutoShape 5" descr="Image result for new economy">
          <a:extLst>
            <a:ext uri="{FF2B5EF4-FFF2-40B4-BE49-F238E27FC236}">
              <a16:creationId xmlns:a16="http://schemas.microsoft.com/office/drawing/2014/main" id="{D6423050-B802-4524-9D1E-F28981A1F5C0}"/>
            </a:ext>
          </a:extLst>
        </xdr:cNvPr>
        <xdr:cNvSpPr>
          <a:spLocks noChangeAspect="1" noChangeArrowheads="1"/>
        </xdr:cNvSpPr>
      </xdr:nvSpPr>
      <xdr:spPr bwMode="auto">
        <a:xfrm>
          <a:off x="934974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102</xdr:row>
      <xdr:rowOff>0</xdr:rowOff>
    </xdr:from>
    <xdr:to>
      <xdr:col>14</xdr:col>
      <xdr:colOff>304800</xdr:colOff>
      <xdr:row>103</xdr:row>
      <xdr:rowOff>112398</xdr:rowOff>
    </xdr:to>
    <xdr:sp macro="" textlink="">
      <xdr:nvSpPr>
        <xdr:cNvPr id="121" name="AutoShape 3" descr="Image result for gmca logo">
          <a:extLst>
            <a:ext uri="{FF2B5EF4-FFF2-40B4-BE49-F238E27FC236}">
              <a16:creationId xmlns:a16="http://schemas.microsoft.com/office/drawing/2014/main" id="{E0EE29A4-8161-47B7-A1A8-80C301C9AEC9}"/>
            </a:ext>
          </a:extLst>
        </xdr:cNvPr>
        <xdr:cNvSpPr>
          <a:spLocks noChangeAspect="1" noChangeArrowheads="1"/>
        </xdr:cNvSpPr>
      </xdr:nvSpPr>
      <xdr:spPr bwMode="auto">
        <a:xfrm>
          <a:off x="6850380" y="19789140"/>
          <a:ext cx="304800" cy="295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102</xdr:row>
      <xdr:rowOff>0</xdr:rowOff>
    </xdr:from>
    <xdr:to>
      <xdr:col>17</xdr:col>
      <xdr:colOff>304800</xdr:colOff>
      <xdr:row>103</xdr:row>
      <xdr:rowOff>112400</xdr:rowOff>
    </xdr:to>
    <xdr:sp macro="" textlink="">
      <xdr:nvSpPr>
        <xdr:cNvPr id="122" name="AutoShape 5" descr="Image result for new economy">
          <a:extLst>
            <a:ext uri="{FF2B5EF4-FFF2-40B4-BE49-F238E27FC236}">
              <a16:creationId xmlns:a16="http://schemas.microsoft.com/office/drawing/2014/main" id="{F42E3611-D662-4988-8609-A29135146584}"/>
            </a:ext>
          </a:extLst>
        </xdr:cNvPr>
        <xdr:cNvSpPr>
          <a:spLocks noChangeAspect="1" noChangeArrowheads="1"/>
        </xdr:cNvSpPr>
      </xdr:nvSpPr>
      <xdr:spPr bwMode="auto">
        <a:xfrm>
          <a:off x="8724900" y="19789140"/>
          <a:ext cx="304800" cy="2952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102</xdr:row>
      <xdr:rowOff>0</xdr:rowOff>
    </xdr:from>
    <xdr:to>
      <xdr:col>14</xdr:col>
      <xdr:colOff>304798</xdr:colOff>
      <xdr:row>103</xdr:row>
      <xdr:rowOff>94685</xdr:rowOff>
    </xdr:to>
    <xdr:sp macro="" textlink="">
      <xdr:nvSpPr>
        <xdr:cNvPr id="123" name="AutoShape 1" descr="Image result for gmca logo">
          <a:extLst>
            <a:ext uri="{FF2B5EF4-FFF2-40B4-BE49-F238E27FC236}">
              <a16:creationId xmlns:a16="http://schemas.microsoft.com/office/drawing/2014/main" id="{E5BC8BE0-40E4-4FE4-B364-C3543BED80D8}"/>
            </a:ext>
          </a:extLst>
        </xdr:cNvPr>
        <xdr:cNvSpPr>
          <a:spLocks noChangeAspect="1" noChangeArrowheads="1"/>
        </xdr:cNvSpPr>
      </xdr:nvSpPr>
      <xdr:spPr bwMode="auto">
        <a:xfrm>
          <a:off x="6848475" y="19789140"/>
          <a:ext cx="306703" cy="279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102</xdr:row>
      <xdr:rowOff>0</xdr:rowOff>
    </xdr:from>
    <xdr:to>
      <xdr:col>14</xdr:col>
      <xdr:colOff>304800</xdr:colOff>
      <xdr:row>103</xdr:row>
      <xdr:rowOff>112398</xdr:rowOff>
    </xdr:to>
    <xdr:sp macro="" textlink="">
      <xdr:nvSpPr>
        <xdr:cNvPr id="124" name="AutoShape 3" descr="Image result for gmca logo">
          <a:extLst>
            <a:ext uri="{FF2B5EF4-FFF2-40B4-BE49-F238E27FC236}">
              <a16:creationId xmlns:a16="http://schemas.microsoft.com/office/drawing/2014/main" id="{43240E77-9E11-4304-A103-2BAC998C7485}"/>
            </a:ext>
          </a:extLst>
        </xdr:cNvPr>
        <xdr:cNvSpPr>
          <a:spLocks noChangeAspect="1" noChangeArrowheads="1"/>
        </xdr:cNvSpPr>
      </xdr:nvSpPr>
      <xdr:spPr bwMode="auto">
        <a:xfrm>
          <a:off x="6850380" y="19789140"/>
          <a:ext cx="304800" cy="295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102</xdr:row>
      <xdr:rowOff>0</xdr:rowOff>
    </xdr:from>
    <xdr:to>
      <xdr:col>17</xdr:col>
      <xdr:colOff>304800</xdr:colOff>
      <xdr:row>103</xdr:row>
      <xdr:rowOff>112400</xdr:rowOff>
    </xdr:to>
    <xdr:sp macro="" textlink="">
      <xdr:nvSpPr>
        <xdr:cNvPr id="125" name="AutoShape 5" descr="Image result for new economy">
          <a:extLst>
            <a:ext uri="{FF2B5EF4-FFF2-40B4-BE49-F238E27FC236}">
              <a16:creationId xmlns:a16="http://schemas.microsoft.com/office/drawing/2014/main" id="{161213ED-99FC-45B4-9351-768D65293D72}"/>
            </a:ext>
          </a:extLst>
        </xdr:cNvPr>
        <xdr:cNvSpPr>
          <a:spLocks noChangeAspect="1" noChangeArrowheads="1"/>
        </xdr:cNvSpPr>
      </xdr:nvSpPr>
      <xdr:spPr bwMode="auto">
        <a:xfrm>
          <a:off x="8724900" y="19789140"/>
          <a:ext cx="304800" cy="2952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102</xdr:row>
      <xdr:rowOff>0</xdr:rowOff>
    </xdr:from>
    <xdr:to>
      <xdr:col>14</xdr:col>
      <xdr:colOff>304800</xdr:colOff>
      <xdr:row>103</xdr:row>
      <xdr:rowOff>112397</xdr:rowOff>
    </xdr:to>
    <xdr:sp macro="" textlink="">
      <xdr:nvSpPr>
        <xdr:cNvPr id="126" name="AutoShape 3" descr="Image result for gmca logo">
          <a:extLst>
            <a:ext uri="{FF2B5EF4-FFF2-40B4-BE49-F238E27FC236}">
              <a16:creationId xmlns:a16="http://schemas.microsoft.com/office/drawing/2014/main" id="{BB8C3CB6-19F1-481A-B609-DF47E8146B3F}"/>
            </a:ext>
          </a:extLst>
        </xdr:cNvPr>
        <xdr:cNvSpPr>
          <a:spLocks noChangeAspect="1" noChangeArrowheads="1"/>
        </xdr:cNvSpPr>
      </xdr:nvSpPr>
      <xdr:spPr bwMode="auto">
        <a:xfrm>
          <a:off x="6850380" y="19789140"/>
          <a:ext cx="304800" cy="2952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0</xdr:rowOff>
    </xdr:to>
    <xdr:sp macro="" textlink="">
      <xdr:nvSpPr>
        <xdr:cNvPr id="2" name="AutoShape 1" descr="Image result for gmca logo">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10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 name="AutoShape 1" descr="Image result for gmca logo">
          <a:extLst>
            <a:ext uri="{FF2B5EF4-FFF2-40B4-BE49-F238E27FC236}">
              <a16:creationId xmlns:a16="http://schemas.microsoft.com/office/drawing/2014/main" id="{00000000-0008-0000-10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10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10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10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10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10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10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10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14" name="AutoShape 1" descr="Image result for gmca logo">
          <a:extLst>
            <a:ext uri="{FF2B5EF4-FFF2-40B4-BE49-F238E27FC236}">
              <a16:creationId xmlns:a16="http://schemas.microsoft.com/office/drawing/2014/main" id="{00000000-0008-0000-10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10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10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10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10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10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10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10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4" name="AutoShape 1" descr="Image result for gmca logo">
          <a:extLst>
            <a:ext uri="{FF2B5EF4-FFF2-40B4-BE49-F238E27FC236}">
              <a16:creationId xmlns:a16="http://schemas.microsoft.com/office/drawing/2014/main" id="{00000000-0008-0000-10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10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10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10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8" name="AutoShape 1" descr="Image result for gmca logo">
          <a:extLst>
            <a:ext uri="{FF2B5EF4-FFF2-40B4-BE49-F238E27FC236}">
              <a16:creationId xmlns:a16="http://schemas.microsoft.com/office/drawing/2014/main" id="{00000000-0008-0000-10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10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10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10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10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2"/>
          <a:extLst>
            <a:ext uri="{FF2B5EF4-FFF2-40B4-BE49-F238E27FC236}">
              <a16:creationId xmlns:a16="http://schemas.microsoft.com/office/drawing/2014/main" id="{00000000-0008-0000-10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hlinkClick xmlns:r="http://schemas.openxmlformats.org/officeDocument/2006/relationships" r:id="rId3"/>
          <a:extLst>
            <a:ext uri="{FF2B5EF4-FFF2-40B4-BE49-F238E27FC236}">
              <a16:creationId xmlns:a16="http://schemas.microsoft.com/office/drawing/2014/main" id="{00000000-0008-0000-1000-000022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1000-000023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36" name="AutoShape 1" descr="Image result for gmca logo">
          <a:extLst>
            <a:ext uri="{FF2B5EF4-FFF2-40B4-BE49-F238E27FC236}">
              <a16:creationId xmlns:a16="http://schemas.microsoft.com/office/drawing/2014/main" id="{00000000-0008-0000-10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10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10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10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10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10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10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10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46" name="AutoShape 1" descr="Image result for gmca logo">
          <a:extLst>
            <a:ext uri="{FF2B5EF4-FFF2-40B4-BE49-F238E27FC236}">
              <a16:creationId xmlns:a16="http://schemas.microsoft.com/office/drawing/2014/main" id="{00000000-0008-0000-1000-00002E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7" name="AutoShape 2" descr="Image result for gmca logo">
          <a:extLst>
            <a:ext uri="{FF2B5EF4-FFF2-40B4-BE49-F238E27FC236}">
              <a16:creationId xmlns:a16="http://schemas.microsoft.com/office/drawing/2014/main" id="{00000000-0008-0000-1000-00002F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8" name="AutoShape 3" descr="Image result for gmca logo">
          <a:extLst>
            <a:ext uri="{FF2B5EF4-FFF2-40B4-BE49-F238E27FC236}">
              <a16:creationId xmlns:a16="http://schemas.microsoft.com/office/drawing/2014/main" id="{00000000-0008-0000-1000-000030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49" name="AutoShape 5" descr="Image result for new economy">
          <a:extLst>
            <a:ext uri="{FF2B5EF4-FFF2-40B4-BE49-F238E27FC236}">
              <a16:creationId xmlns:a16="http://schemas.microsoft.com/office/drawing/2014/main" id="{00000000-0008-0000-1000-000031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50" name="AutoShape 1" descr="Image result for gmca logo">
          <a:extLst>
            <a:ext uri="{FF2B5EF4-FFF2-40B4-BE49-F238E27FC236}">
              <a16:creationId xmlns:a16="http://schemas.microsoft.com/office/drawing/2014/main" id="{00000000-0008-0000-1000-00003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1" name="AutoShape 2" descr="Image result for gmca logo">
          <a:extLst>
            <a:ext uri="{FF2B5EF4-FFF2-40B4-BE49-F238E27FC236}">
              <a16:creationId xmlns:a16="http://schemas.microsoft.com/office/drawing/2014/main" id="{00000000-0008-0000-1000-00003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52" name="AutoShape 3" descr="Image result for gmca logo">
          <a:extLst>
            <a:ext uri="{FF2B5EF4-FFF2-40B4-BE49-F238E27FC236}">
              <a16:creationId xmlns:a16="http://schemas.microsoft.com/office/drawing/2014/main" id="{00000000-0008-0000-1000-00003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3" name="AutoShape 5" descr="Image result for new economy">
          <a:extLst>
            <a:ext uri="{FF2B5EF4-FFF2-40B4-BE49-F238E27FC236}">
              <a16:creationId xmlns:a16="http://schemas.microsoft.com/office/drawing/2014/main" id="{00000000-0008-0000-1000-00003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1000-00003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1000-00003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1000-000038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1000-000039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58" name="AutoShape 1" descr="Image result for gmca logo">
          <a:extLst>
            <a:ext uri="{FF2B5EF4-FFF2-40B4-BE49-F238E27FC236}">
              <a16:creationId xmlns:a16="http://schemas.microsoft.com/office/drawing/2014/main" id="{00000000-0008-0000-1000-00003A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59" name="AutoShape 2" descr="Image result for gmca logo">
          <a:extLst>
            <a:ext uri="{FF2B5EF4-FFF2-40B4-BE49-F238E27FC236}">
              <a16:creationId xmlns:a16="http://schemas.microsoft.com/office/drawing/2014/main" id="{00000000-0008-0000-1000-00003B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60" name="AutoShape 3" descr="Image result for gmca logo">
          <a:extLst>
            <a:ext uri="{FF2B5EF4-FFF2-40B4-BE49-F238E27FC236}">
              <a16:creationId xmlns:a16="http://schemas.microsoft.com/office/drawing/2014/main" id="{00000000-0008-0000-1000-00003C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61" name="AutoShape 5" descr="Image result for new economy">
          <a:extLst>
            <a:ext uri="{FF2B5EF4-FFF2-40B4-BE49-F238E27FC236}">
              <a16:creationId xmlns:a16="http://schemas.microsoft.com/office/drawing/2014/main" id="{00000000-0008-0000-1000-00003D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62" name="AutoShape 1" descr="Image result for gmca logo">
          <a:extLst>
            <a:ext uri="{FF2B5EF4-FFF2-40B4-BE49-F238E27FC236}">
              <a16:creationId xmlns:a16="http://schemas.microsoft.com/office/drawing/2014/main" id="{00000000-0008-0000-1000-00003E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63" name="AutoShape 2" descr="Image result for gmca logo">
          <a:extLst>
            <a:ext uri="{FF2B5EF4-FFF2-40B4-BE49-F238E27FC236}">
              <a16:creationId xmlns:a16="http://schemas.microsoft.com/office/drawing/2014/main" id="{00000000-0008-0000-1000-00003F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64" name="AutoShape 3" descr="Image result for gmca logo">
          <a:extLst>
            <a:ext uri="{FF2B5EF4-FFF2-40B4-BE49-F238E27FC236}">
              <a16:creationId xmlns:a16="http://schemas.microsoft.com/office/drawing/2014/main" id="{00000000-0008-0000-1000-000040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65" name="AutoShape 5" descr="Image result for new economy">
          <a:extLst>
            <a:ext uri="{FF2B5EF4-FFF2-40B4-BE49-F238E27FC236}">
              <a16:creationId xmlns:a16="http://schemas.microsoft.com/office/drawing/2014/main" id="{00000000-0008-0000-1000-000041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7" name="Picture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8" name="AutoShape 1" descr="Image result for gmca logo">
          <a:extLst>
            <a:ext uri="{FF2B5EF4-FFF2-40B4-BE49-F238E27FC236}">
              <a16:creationId xmlns:a16="http://schemas.microsoft.com/office/drawing/2014/main" id="{00000000-0008-0000-1000-000044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69" name="AutoShape 2" descr="Image result for gmca logo">
          <a:extLst>
            <a:ext uri="{FF2B5EF4-FFF2-40B4-BE49-F238E27FC236}">
              <a16:creationId xmlns:a16="http://schemas.microsoft.com/office/drawing/2014/main" id="{00000000-0008-0000-1000-000045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0" name="AutoShape 3" descr="Image result for gmca logo">
          <a:extLst>
            <a:ext uri="{FF2B5EF4-FFF2-40B4-BE49-F238E27FC236}">
              <a16:creationId xmlns:a16="http://schemas.microsoft.com/office/drawing/2014/main" id="{00000000-0008-0000-1000-000046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1" name="AutoShape 5" descr="Image result for new economy">
          <a:extLst>
            <a:ext uri="{FF2B5EF4-FFF2-40B4-BE49-F238E27FC236}">
              <a16:creationId xmlns:a16="http://schemas.microsoft.com/office/drawing/2014/main" id="{00000000-0008-0000-1000-000047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72" name="AutoShape 1" descr="Image result for gmca logo">
          <a:extLst>
            <a:ext uri="{FF2B5EF4-FFF2-40B4-BE49-F238E27FC236}">
              <a16:creationId xmlns:a16="http://schemas.microsoft.com/office/drawing/2014/main" id="{00000000-0008-0000-1000-00004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3" name="AutoShape 2" descr="Image result for gmca logo">
          <a:extLst>
            <a:ext uri="{FF2B5EF4-FFF2-40B4-BE49-F238E27FC236}">
              <a16:creationId xmlns:a16="http://schemas.microsoft.com/office/drawing/2014/main" id="{00000000-0008-0000-1000-00004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4" name="AutoShape 3" descr="Image result for gmca logo">
          <a:extLst>
            <a:ext uri="{FF2B5EF4-FFF2-40B4-BE49-F238E27FC236}">
              <a16:creationId xmlns:a16="http://schemas.microsoft.com/office/drawing/2014/main" id="{00000000-0008-0000-1000-00004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5" name="AutoShape 5" descr="Image result for new economy">
          <a:extLst>
            <a:ext uri="{FF2B5EF4-FFF2-40B4-BE49-F238E27FC236}">
              <a16:creationId xmlns:a16="http://schemas.microsoft.com/office/drawing/2014/main" id="{00000000-0008-0000-1000-00004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6" name="Rounded Rectangle 75">
          <a:hlinkClick xmlns:r="http://schemas.openxmlformats.org/officeDocument/2006/relationships" r:id="rId1"/>
          <a:extLst>
            <a:ext uri="{FF2B5EF4-FFF2-40B4-BE49-F238E27FC236}">
              <a16:creationId xmlns:a16="http://schemas.microsoft.com/office/drawing/2014/main" id="{00000000-0008-0000-1000-00004C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1000-00004D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1000-00004E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79" name="Rounded Rectangle 78">
          <a:hlinkClick xmlns:r="http://schemas.openxmlformats.org/officeDocument/2006/relationships" r:id="rId4"/>
          <a:extLst>
            <a:ext uri="{FF2B5EF4-FFF2-40B4-BE49-F238E27FC236}">
              <a16:creationId xmlns:a16="http://schemas.microsoft.com/office/drawing/2014/main" id="{00000000-0008-0000-1000-00004F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80" name="AutoShape 1" descr="Image result for gmca logo">
          <a:extLst>
            <a:ext uri="{FF2B5EF4-FFF2-40B4-BE49-F238E27FC236}">
              <a16:creationId xmlns:a16="http://schemas.microsoft.com/office/drawing/2014/main" id="{00000000-0008-0000-1000-000050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1" name="AutoShape 2" descr="Image result for gmca logo">
          <a:extLst>
            <a:ext uri="{FF2B5EF4-FFF2-40B4-BE49-F238E27FC236}">
              <a16:creationId xmlns:a16="http://schemas.microsoft.com/office/drawing/2014/main" id="{00000000-0008-0000-1000-000051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2" name="AutoShape 3" descr="Image result for gmca logo">
          <a:extLst>
            <a:ext uri="{FF2B5EF4-FFF2-40B4-BE49-F238E27FC236}">
              <a16:creationId xmlns:a16="http://schemas.microsoft.com/office/drawing/2014/main" id="{00000000-0008-0000-1000-000052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83" name="AutoShape 5" descr="Image result for new economy">
          <a:extLst>
            <a:ext uri="{FF2B5EF4-FFF2-40B4-BE49-F238E27FC236}">
              <a16:creationId xmlns:a16="http://schemas.microsoft.com/office/drawing/2014/main" id="{00000000-0008-0000-1000-000053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84" name="AutoShape 1" descr="Image result for gmca logo">
          <a:extLst>
            <a:ext uri="{FF2B5EF4-FFF2-40B4-BE49-F238E27FC236}">
              <a16:creationId xmlns:a16="http://schemas.microsoft.com/office/drawing/2014/main" id="{00000000-0008-0000-1000-000054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85" name="AutoShape 2" descr="Image result for gmca logo">
          <a:extLst>
            <a:ext uri="{FF2B5EF4-FFF2-40B4-BE49-F238E27FC236}">
              <a16:creationId xmlns:a16="http://schemas.microsoft.com/office/drawing/2014/main" id="{00000000-0008-0000-1000-000055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86" name="AutoShape 3" descr="Image result for gmca logo">
          <a:extLst>
            <a:ext uri="{FF2B5EF4-FFF2-40B4-BE49-F238E27FC236}">
              <a16:creationId xmlns:a16="http://schemas.microsoft.com/office/drawing/2014/main" id="{00000000-0008-0000-1000-000056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87" name="AutoShape 5" descr="Image result for new economy">
          <a:extLst>
            <a:ext uri="{FF2B5EF4-FFF2-40B4-BE49-F238E27FC236}">
              <a16:creationId xmlns:a16="http://schemas.microsoft.com/office/drawing/2014/main" id="{00000000-0008-0000-1000-000057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9" name="Picture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15</xdr:col>
      <xdr:colOff>0</xdr:colOff>
      <xdr:row>44</xdr:row>
      <xdr:rowOff>0</xdr:rowOff>
    </xdr:from>
    <xdr:to>
      <xdr:col>15</xdr:col>
      <xdr:colOff>304800</xdr:colOff>
      <xdr:row>45</xdr:row>
      <xdr:rowOff>74930</xdr:rowOff>
    </xdr:to>
    <xdr:sp macro="" textlink="">
      <xdr:nvSpPr>
        <xdr:cNvPr id="88" name="AutoShape 3" descr="Image result for gmca logo">
          <a:extLst>
            <a:ext uri="{FF2B5EF4-FFF2-40B4-BE49-F238E27FC236}">
              <a16:creationId xmlns:a16="http://schemas.microsoft.com/office/drawing/2014/main" id="{00000000-0008-0000-1000-000058000000}"/>
            </a:ext>
          </a:extLst>
        </xdr:cNvPr>
        <xdr:cNvSpPr>
          <a:spLocks noChangeAspect="1" noChangeArrowheads="1"/>
        </xdr:cNvSpPr>
      </xdr:nvSpPr>
      <xdr:spPr bwMode="auto">
        <a:xfrm>
          <a:off x="7115175" y="1999297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44</xdr:row>
      <xdr:rowOff>0</xdr:rowOff>
    </xdr:from>
    <xdr:to>
      <xdr:col>14</xdr:col>
      <xdr:colOff>304800</xdr:colOff>
      <xdr:row>45</xdr:row>
      <xdr:rowOff>74932</xdr:rowOff>
    </xdr:to>
    <xdr:sp macro="" textlink="">
      <xdr:nvSpPr>
        <xdr:cNvPr id="90" name="AutoShape 3" descr="Image result for gmca logo">
          <a:extLst>
            <a:ext uri="{FF2B5EF4-FFF2-40B4-BE49-F238E27FC236}">
              <a16:creationId xmlns:a16="http://schemas.microsoft.com/office/drawing/2014/main" id="{00000000-0008-0000-1000-00005A000000}"/>
            </a:ext>
          </a:extLst>
        </xdr:cNvPr>
        <xdr:cNvSpPr>
          <a:spLocks noChangeAspect="1" noChangeArrowheads="1"/>
        </xdr:cNvSpPr>
      </xdr:nvSpPr>
      <xdr:spPr bwMode="auto">
        <a:xfrm>
          <a:off x="6505575" y="201834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45</xdr:row>
      <xdr:rowOff>0</xdr:rowOff>
    </xdr:from>
    <xdr:to>
      <xdr:col>17</xdr:col>
      <xdr:colOff>304800</xdr:colOff>
      <xdr:row>46</xdr:row>
      <xdr:rowOff>97160</xdr:rowOff>
    </xdr:to>
    <xdr:sp macro="" textlink="">
      <xdr:nvSpPr>
        <xdr:cNvPr id="91" name="AutoShape 5" descr="Image result for new economy">
          <a:extLst>
            <a:ext uri="{FF2B5EF4-FFF2-40B4-BE49-F238E27FC236}">
              <a16:creationId xmlns:a16="http://schemas.microsoft.com/office/drawing/2014/main" id="{00000000-0008-0000-1000-00005B000000}"/>
            </a:ext>
          </a:extLst>
        </xdr:cNvPr>
        <xdr:cNvSpPr>
          <a:spLocks noChangeAspect="1" noChangeArrowheads="1"/>
        </xdr:cNvSpPr>
      </xdr:nvSpPr>
      <xdr:spPr bwMode="auto">
        <a:xfrm>
          <a:off x="8334375" y="201834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19</xdr:row>
      <xdr:rowOff>0</xdr:rowOff>
    </xdr:from>
    <xdr:to>
      <xdr:col>14</xdr:col>
      <xdr:colOff>285749</xdr:colOff>
      <xdr:row>20</xdr:row>
      <xdr:rowOff>96590</xdr:rowOff>
    </xdr:to>
    <xdr:sp macro="" textlink="">
      <xdr:nvSpPr>
        <xdr:cNvPr id="92" name="AutoShape 1" descr="Image result for gmca logo">
          <a:extLst>
            <a:ext uri="{FF2B5EF4-FFF2-40B4-BE49-F238E27FC236}">
              <a16:creationId xmlns:a16="http://schemas.microsoft.com/office/drawing/2014/main" id="{00000000-0008-0000-1000-00005C000000}"/>
            </a:ext>
          </a:extLst>
        </xdr:cNvPr>
        <xdr:cNvSpPr>
          <a:spLocks noChangeAspect="1" noChangeArrowheads="1"/>
        </xdr:cNvSpPr>
      </xdr:nvSpPr>
      <xdr:spPr bwMode="auto">
        <a:xfrm>
          <a:off x="6505575" y="20183475"/>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44</xdr:row>
      <xdr:rowOff>0</xdr:rowOff>
    </xdr:from>
    <xdr:to>
      <xdr:col>14</xdr:col>
      <xdr:colOff>304800</xdr:colOff>
      <xdr:row>45</xdr:row>
      <xdr:rowOff>74932</xdr:rowOff>
    </xdr:to>
    <xdr:sp macro="" textlink="">
      <xdr:nvSpPr>
        <xdr:cNvPr id="93" name="AutoShape 3" descr="Image result for gmca logo">
          <a:extLst>
            <a:ext uri="{FF2B5EF4-FFF2-40B4-BE49-F238E27FC236}">
              <a16:creationId xmlns:a16="http://schemas.microsoft.com/office/drawing/2014/main" id="{00000000-0008-0000-1000-00005D000000}"/>
            </a:ext>
          </a:extLst>
        </xdr:cNvPr>
        <xdr:cNvSpPr>
          <a:spLocks noChangeAspect="1" noChangeArrowheads="1"/>
        </xdr:cNvSpPr>
      </xdr:nvSpPr>
      <xdr:spPr bwMode="auto">
        <a:xfrm>
          <a:off x="6505575" y="201834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45</xdr:row>
      <xdr:rowOff>0</xdr:rowOff>
    </xdr:from>
    <xdr:to>
      <xdr:col>17</xdr:col>
      <xdr:colOff>304800</xdr:colOff>
      <xdr:row>46</xdr:row>
      <xdr:rowOff>97160</xdr:rowOff>
    </xdr:to>
    <xdr:sp macro="" textlink="">
      <xdr:nvSpPr>
        <xdr:cNvPr id="94" name="AutoShape 5" descr="Image result for new economy">
          <a:extLst>
            <a:ext uri="{FF2B5EF4-FFF2-40B4-BE49-F238E27FC236}">
              <a16:creationId xmlns:a16="http://schemas.microsoft.com/office/drawing/2014/main" id="{00000000-0008-0000-1000-00005E000000}"/>
            </a:ext>
          </a:extLst>
        </xdr:cNvPr>
        <xdr:cNvSpPr>
          <a:spLocks noChangeAspect="1" noChangeArrowheads="1"/>
        </xdr:cNvSpPr>
      </xdr:nvSpPr>
      <xdr:spPr bwMode="auto">
        <a:xfrm>
          <a:off x="8334375" y="201834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44</xdr:row>
      <xdr:rowOff>0</xdr:rowOff>
    </xdr:from>
    <xdr:to>
      <xdr:col>14</xdr:col>
      <xdr:colOff>304800</xdr:colOff>
      <xdr:row>45</xdr:row>
      <xdr:rowOff>74931</xdr:rowOff>
    </xdr:to>
    <xdr:sp macro="" textlink="">
      <xdr:nvSpPr>
        <xdr:cNvPr id="95" name="AutoShape 3" descr="Image result for gmca logo">
          <a:extLst>
            <a:ext uri="{FF2B5EF4-FFF2-40B4-BE49-F238E27FC236}">
              <a16:creationId xmlns:a16="http://schemas.microsoft.com/office/drawing/2014/main" id="{00000000-0008-0000-1000-00005F000000}"/>
            </a:ext>
          </a:extLst>
        </xdr:cNvPr>
        <xdr:cNvSpPr>
          <a:spLocks noChangeAspect="1" noChangeArrowheads="1"/>
        </xdr:cNvSpPr>
      </xdr:nvSpPr>
      <xdr:spPr bwMode="auto">
        <a:xfrm>
          <a:off x="6505575" y="201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100</xdr:row>
      <xdr:rowOff>0</xdr:rowOff>
    </xdr:from>
    <xdr:to>
      <xdr:col>15</xdr:col>
      <xdr:colOff>304800</xdr:colOff>
      <xdr:row>101</xdr:row>
      <xdr:rowOff>116205</xdr:rowOff>
    </xdr:to>
    <xdr:sp macro="" textlink="">
      <xdr:nvSpPr>
        <xdr:cNvPr id="96" name="AutoShape 3" descr="Image result for gmca logo">
          <a:extLst>
            <a:ext uri="{FF2B5EF4-FFF2-40B4-BE49-F238E27FC236}">
              <a16:creationId xmlns:a16="http://schemas.microsoft.com/office/drawing/2014/main" id="{E9F32483-E4FF-45F8-9A7E-8A68FD9E538D}"/>
            </a:ext>
          </a:extLst>
        </xdr:cNvPr>
        <xdr:cNvSpPr>
          <a:spLocks noChangeAspect="1" noChangeArrowheads="1"/>
        </xdr:cNvSpPr>
      </xdr:nvSpPr>
      <xdr:spPr bwMode="auto">
        <a:xfrm>
          <a:off x="8511540" y="20833080"/>
          <a:ext cx="304800" cy="297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116207</xdr:rowOff>
    </xdr:to>
    <xdr:sp macro="" textlink="">
      <xdr:nvSpPr>
        <xdr:cNvPr id="97" name="AutoShape 3" descr="Image result for gmca logo">
          <a:extLst>
            <a:ext uri="{FF2B5EF4-FFF2-40B4-BE49-F238E27FC236}">
              <a16:creationId xmlns:a16="http://schemas.microsoft.com/office/drawing/2014/main" id="{EEAA7210-5788-4ABC-9FA5-13B712E5801E}"/>
            </a:ext>
          </a:extLst>
        </xdr:cNvPr>
        <xdr:cNvSpPr>
          <a:spLocks noChangeAspect="1" noChangeArrowheads="1"/>
        </xdr:cNvSpPr>
      </xdr:nvSpPr>
      <xdr:spPr bwMode="auto">
        <a:xfrm>
          <a:off x="7886700" y="20833080"/>
          <a:ext cx="304800" cy="297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100</xdr:row>
      <xdr:rowOff>0</xdr:rowOff>
    </xdr:from>
    <xdr:to>
      <xdr:col>17</xdr:col>
      <xdr:colOff>304800</xdr:colOff>
      <xdr:row>101</xdr:row>
      <xdr:rowOff>116209</xdr:rowOff>
    </xdr:to>
    <xdr:sp macro="" textlink="">
      <xdr:nvSpPr>
        <xdr:cNvPr id="98" name="AutoShape 5" descr="Image result for new economy">
          <a:extLst>
            <a:ext uri="{FF2B5EF4-FFF2-40B4-BE49-F238E27FC236}">
              <a16:creationId xmlns:a16="http://schemas.microsoft.com/office/drawing/2014/main" id="{D4D7D2AC-2A6F-42A7-AC9C-0175397FF630}"/>
            </a:ext>
          </a:extLst>
        </xdr:cNvPr>
        <xdr:cNvSpPr>
          <a:spLocks noChangeAspect="1" noChangeArrowheads="1"/>
        </xdr:cNvSpPr>
      </xdr:nvSpPr>
      <xdr:spPr bwMode="auto">
        <a:xfrm>
          <a:off x="9761220" y="20833080"/>
          <a:ext cx="304800" cy="2971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100</xdr:row>
      <xdr:rowOff>0</xdr:rowOff>
    </xdr:from>
    <xdr:to>
      <xdr:col>14</xdr:col>
      <xdr:colOff>283844</xdr:colOff>
      <xdr:row>101</xdr:row>
      <xdr:rowOff>96589</xdr:rowOff>
    </xdr:to>
    <xdr:sp macro="" textlink="">
      <xdr:nvSpPr>
        <xdr:cNvPr id="99" name="AutoShape 1" descr="Image result for gmca logo">
          <a:extLst>
            <a:ext uri="{FF2B5EF4-FFF2-40B4-BE49-F238E27FC236}">
              <a16:creationId xmlns:a16="http://schemas.microsoft.com/office/drawing/2014/main" id="{A7BE9480-618E-4A05-91BC-8117BB74F110}"/>
            </a:ext>
          </a:extLst>
        </xdr:cNvPr>
        <xdr:cNvSpPr>
          <a:spLocks noChangeAspect="1" noChangeArrowheads="1"/>
        </xdr:cNvSpPr>
      </xdr:nvSpPr>
      <xdr:spPr bwMode="auto">
        <a:xfrm>
          <a:off x="7861935" y="20833080"/>
          <a:ext cx="310514" cy="281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116207</xdr:rowOff>
    </xdr:to>
    <xdr:sp macro="" textlink="">
      <xdr:nvSpPr>
        <xdr:cNvPr id="100" name="AutoShape 3" descr="Image result for gmca logo">
          <a:extLst>
            <a:ext uri="{FF2B5EF4-FFF2-40B4-BE49-F238E27FC236}">
              <a16:creationId xmlns:a16="http://schemas.microsoft.com/office/drawing/2014/main" id="{20761028-390E-40BA-B26A-B4FE447848FC}"/>
            </a:ext>
          </a:extLst>
        </xdr:cNvPr>
        <xdr:cNvSpPr>
          <a:spLocks noChangeAspect="1" noChangeArrowheads="1"/>
        </xdr:cNvSpPr>
      </xdr:nvSpPr>
      <xdr:spPr bwMode="auto">
        <a:xfrm>
          <a:off x="7886700" y="20833080"/>
          <a:ext cx="304800" cy="297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100</xdr:row>
      <xdr:rowOff>0</xdr:rowOff>
    </xdr:from>
    <xdr:to>
      <xdr:col>17</xdr:col>
      <xdr:colOff>304800</xdr:colOff>
      <xdr:row>101</xdr:row>
      <xdr:rowOff>116209</xdr:rowOff>
    </xdr:to>
    <xdr:sp macro="" textlink="">
      <xdr:nvSpPr>
        <xdr:cNvPr id="101" name="AutoShape 5" descr="Image result for new economy">
          <a:extLst>
            <a:ext uri="{FF2B5EF4-FFF2-40B4-BE49-F238E27FC236}">
              <a16:creationId xmlns:a16="http://schemas.microsoft.com/office/drawing/2014/main" id="{D38CE07E-B313-45E6-A824-E0A3DE23298E}"/>
            </a:ext>
          </a:extLst>
        </xdr:cNvPr>
        <xdr:cNvSpPr>
          <a:spLocks noChangeAspect="1" noChangeArrowheads="1"/>
        </xdr:cNvSpPr>
      </xdr:nvSpPr>
      <xdr:spPr bwMode="auto">
        <a:xfrm>
          <a:off x="9761220" y="20833080"/>
          <a:ext cx="304800" cy="2971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100</xdr:row>
      <xdr:rowOff>0</xdr:rowOff>
    </xdr:from>
    <xdr:to>
      <xdr:col>14</xdr:col>
      <xdr:colOff>304800</xdr:colOff>
      <xdr:row>101</xdr:row>
      <xdr:rowOff>116206</xdr:rowOff>
    </xdr:to>
    <xdr:sp macro="" textlink="">
      <xdr:nvSpPr>
        <xdr:cNvPr id="102" name="AutoShape 3" descr="Image result for gmca logo">
          <a:extLst>
            <a:ext uri="{FF2B5EF4-FFF2-40B4-BE49-F238E27FC236}">
              <a16:creationId xmlns:a16="http://schemas.microsoft.com/office/drawing/2014/main" id="{E821746E-A48D-4CE5-A606-5B2CF0A46049}"/>
            </a:ext>
          </a:extLst>
        </xdr:cNvPr>
        <xdr:cNvSpPr>
          <a:spLocks noChangeAspect="1" noChangeArrowheads="1"/>
        </xdr:cNvSpPr>
      </xdr:nvSpPr>
      <xdr:spPr bwMode="auto">
        <a:xfrm>
          <a:off x="7886700" y="20833080"/>
          <a:ext cx="304800" cy="29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600075</xdr:colOff>
      <xdr:row>0</xdr:row>
      <xdr:rowOff>0</xdr:rowOff>
    </xdr:from>
    <xdr:to>
      <xdr:col>14</xdr:col>
      <xdr:colOff>304800</xdr:colOff>
      <xdr:row>1</xdr:row>
      <xdr:rowOff>0</xdr:rowOff>
    </xdr:to>
    <xdr:sp macro="" textlink="">
      <xdr:nvSpPr>
        <xdr:cNvPr id="2" name="AutoShape 1" descr="Image result for gmca logo">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6" name="AutoShape 1" descr="Image result for gmca logo">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1200-000008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1200-000009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12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12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12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12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295275</xdr:colOff>
      <xdr:row>1</xdr:row>
      <xdr:rowOff>0</xdr:rowOff>
    </xdr:to>
    <xdr:sp macro="" textlink="">
      <xdr:nvSpPr>
        <xdr:cNvPr id="14" name="AutoShape 1" descr="Image result for gmca logo">
          <a:extLst>
            <a:ext uri="{FF2B5EF4-FFF2-40B4-BE49-F238E27FC236}">
              <a16:creationId xmlns:a16="http://schemas.microsoft.com/office/drawing/2014/main" id="{00000000-0008-0000-1200-00000E000000}"/>
            </a:ext>
          </a:extLst>
        </xdr:cNvPr>
        <xdr:cNvSpPr>
          <a:spLocks noChangeAspect="1" noChangeArrowheads="1"/>
        </xdr:cNvSpPr>
      </xdr:nvSpPr>
      <xdr:spPr bwMode="auto">
        <a:xfrm>
          <a:off x="7105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1200-00000F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1200-000010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1200-000011000000}"/>
            </a:ext>
          </a:extLst>
        </xdr:cNvPr>
        <xdr:cNvSpPr>
          <a:spLocks noChangeAspect="1" noChangeArrowheads="1"/>
        </xdr:cNvSpPr>
      </xdr:nvSpPr>
      <xdr:spPr bwMode="auto">
        <a:xfrm>
          <a:off x="89439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18" name="AutoShape 2" descr="Image result for gmca logo">
          <a:extLst>
            <a:ext uri="{FF2B5EF4-FFF2-40B4-BE49-F238E27FC236}">
              <a16:creationId xmlns:a16="http://schemas.microsoft.com/office/drawing/2014/main" id="{00000000-0008-0000-1200-000012000000}"/>
            </a:ext>
          </a:extLst>
        </xdr:cNvPr>
        <xdr:cNvSpPr>
          <a:spLocks noChangeAspect="1" noChangeArrowheads="1"/>
        </xdr:cNvSpPr>
      </xdr:nvSpPr>
      <xdr:spPr bwMode="auto">
        <a:xfrm>
          <a:off x="6505575"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20</xdr:row>
      <xdr:rowOff>114300</xdr:rowOff>
    </xdr:to>
    <xdr:sp macro="" textlink="">
      <xdr:nvSpPr>
        <xdr:cNvPr id="19" name="AutoShape 5" descr="Image result for new economy">
          <a:extLst>
            <a:ext uri="{FF2B5EF4-FFF2-40B4-BE49-F238E27FC236}">
              <a16:creationId xmlns:a16="http://schemas.microsoft.com/office/drawing/2014/main" id="{00000000-0008-0000-1200-000013000000}"/>
            </a:ext>
          </a:extLst>
        </xdr:cNvPr>
        <xdr:cNvSpPr>
          <a:spLocks noChangeAspect="1" noChangeArrowheads="1"/>
        </xdr:cNvSpPr>
      </xdr:nvSpPr>
      <xdr:spPr bwMode="auto">
        <a:xfrm>
          <a:off x="89439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21" name="AutoShape 1" descr="Image result for gmca logo">
          <a:extLst>
            <a:ext uri="{FF2B5EF4-FFF2-40B4-BE49-F238E27FC236}">
              <a16:creationId xmlns:a16="http://schemas.microsoft.com/office/drawing/2014/main" id="{00000000-0008-0000-1200-000015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2" name="AutoShape 2" descr="Image result for gmca logo">
          <a:extLst>
            <a:ext uri="{FF2B5EF4-FFF2-40B4-BE49-F238E27FC236}">
              <a16:creationId xmlns:a16="http://schemas.microsoft.com/office/drawing/2014/main" id="{00000000-0008-0000-1200-000016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3" name="AutoShape 3" descr="Image result for gmca logo">
          <a:extLst>
            <a:ext uri="{FF2B5EF4-FFF2-40B4-BE49-F238E27FC236}">
              <a16:creationId xmlns:a16="http://schemas.microsoft.com/office/drawing/2014/main" id="{00000000-0008-0000-1200-000017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24" name="AutoShape 5" descr="Image result for new economy">
          <a:extLst>
            <a:ext uri="{FF2B5EF4-FFF2-40B4-BE49-F238E27FC236}">
              <a16:creationId xmlns:a16="http://schemas.microsoft.com/office/drawing/2014/main" id="{00000000-0008-0000-1200-000018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25" name="AutoShape 1" descr="Image result for gmca logo">
          <a:extLst>
            <a:ext uri="{FF2B5EF4-FFF2-40B4-BE49-F238E27FC236}">
              <a16:creationId xmlns:a16="http://schemas.microsoft.com/office/drawing/2014/main" id="{00000000-0008-0000-1200-000019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6" name="AutoShape 2" descr="Image result for gmca logo">
          <a:extLst>
            <a:ext uri="{FF2B5EF4-FFF2-40B4-BE49-F238E27FC236}">
              <a16:creationId xmlns:a16="http://schemas.microsoft.com/office/drawing/2014/main" id="{00000000-0008-0000-1200-00001A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27" name="AutoShape 3" descr="Image result for gmca logo">
          <a:extLst>
            <a:ext uri="{FF2B5EF4-FFF2-40B4-BE49-F238E27FC236}">
              <a16:creationId xmlns:a16="http://schemas.microsoft.com/office/drawing/2014/main" id="{00000000-0008-0000-1200-00001B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28" name="AutoShape 5" descr="Image result for new economy">
          <a:extLst>
            <a:ext uri="{FF2B5EF4-FFF2-40B4-BE49-F238E27FC236}">
              <a16:creationId xmlns:a16="http://schemas.microsoft.com/office/drawing/2014/main" id="{00000000-0008-0000-1200-00001C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29" name="Rounded Rectangle 28">
          <a:hlinkClick xmlns:r="http://schemas.openxmlformats.org/officeDocument/2006/relationships" r:id="rId1"/>
          <a:extLst>
            <a:ext uri="{FF2B5EF4-FFF2-40B4-BE49-F238E27FC236}">
              <a16:creationId xmlns:a16="http://schemas.microsoft.com/office/drawing/2014/main" id="{00000000-0008-0000-1200-00001D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0" name="Rounded Rectangle 29">
          <a:hlinkClick xmlns:r="http://schemas.openxmlformats.org/officeDocument/2006/relationships" r:id="rId2"/>
          <a:extLst>
            <a:ext uri="{FF2B5EF4-FFF2-40B4-BE49-F238E27FC236}">
              <a16:creationId xmlns:a16="http://schemas.microsoft.com/office/drawing/2014/main" id="{00000000-0008-0000-1200-00001E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1200-00001F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1200-000020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295275</xdr:colOff>
      <xdr:row>1</xdr:row>
      <xdr:rowOff>0</xdr:rowOff>
    </xdr:to>
    <xdr:sp macro="" textlink="">
      <xdr:nvSpPr>
        <xdr:cNvPr id="33" name="AutoShape 1" descr="Image result for gmca logo">
          <a:extLst>
            <a:ext uri="{FF2B5EF4-FFF2-40B4-BE49-F238E27FC236}">
              <a16:creationId xmlns:a16="http://schemas.microsoft.com/office/drawing/2014/main" id="{00000000-0008-0000-1200-000021000000}"/>
            </a:ext>
          </a:extLst>
        </xdr:cNvPr>
        <xdr:cNvSpPr>
          <a:spLocks noChangeAspect="1" noChangeArrowheads="1"/>
        </xdr:cNvSpPr>
      </xdr:nvSpPr>
      <xdr:spPr bwMode="auto">
        <a:xfrm>
          <a:off x="7105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4" name="AutoShape 2" descr="Image result for gmca logo">
          <a:extLst>
            <a:ext uri="{FF2B5EF4-FFF2-40B4-BE49-F238E27FC236}">
              <a16:creationId xmlns:a16="http://schemas.microsoft.com/office/drawing/2014/main" id="{00000000-0008-0000-1200-000022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5" name="AutoShape 3" descr="Image result for gmca logo">
          <a:extLst>
            <a:ext uri="{FF2B5EF4-FFF2-40B4-BE49-F238E27FC236}">
              <a16:creationId xmlns:a16="http://schemas.microsoft.com/office/drawing/2014/main" id="{00000000-0008-0000-1200-000023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36" name="AutoShape 5" descr="Image result for new economy">
          <a:extLst>
            <a:ext uri="{FF2B5EF4-FFF2-40B4-BE49-F238E27FC236}">
              <a16:creationId xmlns:a16="http://schemas.microsoft.com/office/drawing/2014/main" id="{00000000-0008-0000-1200-000024000000}"/>
            </a:ext>
          </a:extLst>
        </xdr:cNvPr>
        <xdr:cNvSpPr>
          <a:spLocks noChangeAspect="1" noChangeArrowheads="1"/>
        </xdr:cNvSpPr>
      </xdr:nvSpPr>
      <xdr:spPr bwMode="auto">
        <a:xfrm>
          <a:off x="89439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257175</xdr:colOff>
      <xdr:row>5</xdr:row>
      <xdr:rowOff>114300</xdr:rowOff>
    </xdr:from>
    <xdr:to>
      <xdr:col>14</xdr:col>
      <xdr:colOff>266700</xdr:colOff>
      <xdr:row>7</xdr:row>
      <xdr:rowOff>38100</xdr:rowOff>
    </xdr:to>
    <xdr:sp macro="" textlink="">
      <xdr:nvSpPr>
        <xdr:cNvPr id="37" name="AutoShape 1" descr="Image result for gmca logo">
          <a:extLst>
            <a:ext uri="{FF2B5EF4-FFF2-40B4-BE49-F238E27FC236}">
              <a16:creationId xmlns:a16="http://schemas.microsoft.com/office/drawing/2014/main" id="{00000000-0008-0000-1200-000025000000}"/>
            </a:ext>
          </a:extLst>
        </xdr:cNvPr>
        <xdr:cNvSpPr>
          <a:spLocks noChangeAspect="1" noChangeArrowheads="1"/>
        </xdr:cNvSpPr>
      </xdr:nvSpPr>
      <xdr:spPr bwMode="auto">
        <a:xfrm>
          <a:off x="6467475" y="86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38" name="AutoShape 2" descr="Image result for gmca logo">
          <a:extLst>
            <a:ext uri="{FF2B5EF4-FFF2-40B4-BE49-F238E27FC236}">
              <a16:creationId xmlns:a16="http://schemas.microsoft.com/office/drawing/2014/main" id="{00000000-0008-0000-1200-000026000000}"/>
            </a:ext>
          </a:extLst>
        </xdr:cNvPr>
        <xdr:cNvSpPr>
          <a:spLocks noChangeAspect="1" noChangeArrowheads="1"/>
        </xdr:cNvSpPr>
      </xdr:nvSpPr>
      <xdr:spPr bwMode="auto">
        <a:xfrm>
          <a:off x="6505575"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20</xdr:row>
      <xdr:rowOff>114300</xdr:rowOff>
    </xdr:to>
    <xdr:sp macro="" textlink="">
      <xdr:nvSpPr>
        <xdr:cNvPr id="39" name="AutoShape 5" descr="Image result for new economy">
          <a:extLst>
            <a:ext uri="{FF2B5EF4-FFF2-40B4-BE49-F238E27FC236}">
              <a16:creationId xmlns:a16="http://schemas.microsoft.com/office/drawing/2014/main" id="{00000000-0008-0000-1200-000027000000}"/>
            </a:ext>
          </a:extLst>
        </xdr:cNvPr>
        <xdr:cNvSpPr>
          <a:spLocks noChangeAspect="1" noChangeArrowheads="1"/>
        </xdr:cNvSpPr>
      </xdr:nvSpPr>
      <xdr:spPr bwMode="auto">
        <a:xfrm>
          <a:off x="89439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41" name="AutoShape 1" descr="Image result for gmca logo">
          <a:extLst>
            <a:ext uri="{FF2B5EF4-FFF2-40B4-BE49-F238E27FC236}">
              <a16:creationId xmlns:a16="http://schemas.microsoft.com/office/drawing/2014/main" id="{00000000-0008-0000-1200-000029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2" name="AutoShape 2" descr="Image result for gmca logo">
          <a:extLst>
            <a:ext uri="{FF2B5EF4-FFF2-40B4-BE49-F238E27FC236}">
              <a16:creationId xmlns:a16="http://schemas.microsoft.com/office/drawing/2014/main" id="{00000000-0008-0000-1200-00002A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3" name="AutoShape 3" descr="Image result for gmca logo">
          <a:extLst>
            <a:ext uri="{FF2B5EF4-FFF2-40B4-BE49-F238E27FC236}">
              <a16:creationId xmlns:a16="http://schemas.microsoft.com/office/drawing/2014/main" id="{00000000-0008-0000-1200-00002B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44" name="AutoShape 5" descr="Image result for new economy">
          <a:extLst>
            <a:ext uri="{FF2B5EF4-FFF2-40B4-BE49-F238E27FC236}">
              <a16:creationId xmlns:a16="http://schemas.microsoft.com/office/drawing/2014/main" id="{00000000-0008-0000-1200-00002C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45" name="AutoShape 1" descr="Image result for gmca logo">
          <a:extLst>
            <a:ext uri="{FF2B5EF4-FFF2-40B4-BE49-F238E27FC236}">
              <a16:creationId xmlns:a16="http://schemas.microsoft.com/office/drawing/2014/main" id="{00000000-0008-0000-1200-00002D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6" name="AutoShape 2" descr="Image result for gmca logo">
          <a:extLst>
            <a:ext uri="{FF2B5EF4-FFF2-40B4-BE49-F238E27FC236}">
              <a16:creationId xmlns:a16="http://schemas.microsoft.com/office/drawing/2014/main" id="{00000000-0008-0000-1200-00002E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47" name="AutoShape 3" descr="Image result for gmca logo">
          <a:extLst>
            <a:ext uri="{FF2B5EF4-FFF2-40B4-BE49-F238E27FC236}">
              <a16:creationId xmlns:a16="http://schemas.microsoft.com/office/drawing/2014/main" id="{00000000-0008-0000-1200-00002F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48" name="AutoShape 5" descr="Image result for new economy">
          <a:extLst>
            <a:ext uri="{FF2B5EF4-FFF2-40B4-BE49-F238E27FC236}">
              <a16:creationId xmlns:a16="http://schemas.microsoft.com/office/drawing/2014/main" id="{00000000-0008-0000-1200-000030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49" name="Rounded Rectangle 48">
          <a:hlinkClick xmlns:r="http://schemas.openxmlformats.org/officeDocument/2006/relationships" r:id="rId1"/>
          <a:extLst>
            <a:ext uri="{FF2B5EF4-FFF2-40B4-BE49-F238E27FC236}">
              <a16:creationId xmlns:a16="http://schemas.microsoft.com/office/drawing/2014/main" id="{00000000-0008-0000-1200-000031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50" name="Rounded Rectangle 49">
          <a:hlinkClick xmlns:r="http://schemas.openxmlformats.org/officeDocument/2006/relationships" r:id="rId2"/>
          <a:extLst>
            <a:ext uri="{FF2B5EF4-FFF2-40B4-BE49-F238E27FC236}">
              <a16:creationId xmlns:a16="http://schemas.microsoft.com/office/drawing/2014/main" id="{00000000-0008-0000-1200-000032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51" name="Rounded Rectangle 50">
          <a:hlinkClick xmlns:r="http://schemas.openxmlformats.org/officeDocument/2006/relationships" r:id="rId3"/>
          <a:extLst>
            <a:ext uri="{FF2B5EF4-FFF2-40B4-BE49-F238E27FC236}">
              <a16:creationId xmlns:a16="http://schemas.microsoft.com/office/drawing/2014/main" id="{00000000-0008-0000-1200-000033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52" name="Rounded Rectangle 51">
          <a:hlinkClick xmlns:r="http://schemas.openxmlformats.org/officeDocument/2006/relationships" r:id="rId4"/>
          <a:extLst>
            <a:ext uri="{FF2B5EF4-FFF2-40B4-BE49-F238E27FC236}">
              <a16:creationId xmlns:a16="http://schemas.microsoft.com/office/drawing/2014/main" id="{00000000-0008-0000-1200-000034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295275</xdr:colOff>
      <xdr:row>1</xdr:row>
      <xdr:rowOff>0</xdr:rowOff>
    </xdr:to>
    <xdr:sp macro="" textlink="">
      <xdr:nvSpPr>
        <xdr:cNvPr id="53" name="AutoShape 1" descr="Image result for gmca logo">
          <a:extLst>
            <a:ext uri="{FF2B5EF4-FFF2-40B4-BE49-F238E27FC236}">
              <a16:creationId xmlns:a16="http://schemas.microsoft.com/office/drawing/2014/main" id="{00000000-0008-0000-1200-000035000000}"/>
            </a:ext>
          </a:extLst>
        </xdr:cNvPr>
        <xdr:cNvSpPr>
          <a:spLocks noChangeAspect="1" noChangeArrowheads="1"/>
        </xdr:cNvSpPr>
      </xdr:nvSpPr>
      <xdr:spPr bwMode="auto">
        <a:xfrm>
          <a:off x="7105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4" name="AutoShape 2" descr="Image result for gmca logo">
          <a:extLst>
            <a:ext uri="{FF2B5EF4-FFF2-40B4-BE49-F238E27FC236}">
              <a16:creationId xmlns:a16="http://schemas.microsoft.com/office/drawing/2014/main" id="{00000000-0008-0000-1200-000036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5" name="AutoShape 3" descr="Image result for gmca logo">
          <a:extLst>
            <a:ext uri="{FF2B5EF4-FFF2-40B4-BE49-F238E27FC236}">
              <a16:creationId xmlns:a16="http://schemas.microsoft.com/office/drawing/2014/main" id="{00000000-0008-0000-1200-000037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56" name="AutoShape 5" descr="Image result for new economy">
          <a:extLst>
            <a:ext uri="{FF2B5EF4-FFF2-40B4-BE49-F238E27FC236}">
              <a16:creationId xmlns:a16="http://schemas.microsoft.com/office/drawing/2014/main" id="{00000000-0008-0000-1200-000038000000}"/>
            </a:ext>
          </a:extLst>
        </xdr:cNvPr>
        <xdr:cNvSpPr>
          <a:spLocks noChangeAspect="1" noChangeArrowheads="1"/>
        </xdr:cNvSpPr>
      </xdr:nvSpPr>
      <xdr:spPr bwMode="auto">
        <a:xfrm>
          <a:off x="89439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19</xdr:row>
      <xdr:rowOff>0</xdr:rowOff>
    </xdr:from>
    <xdr:to>
      <xdr:col>15</xdr:col>
      <xdr:colOff>295275</xdr:colOff>
      <xdr:row>20</xdr:row>
      <xdr:rowOff>114300</xdr:rowOff>
    </xdr:to>
    <xdr:sp macro="" textlink="">
      <xdr:nvSpPr>
        <xdr:cNvPr id="57" name="AutoShape 1" descr="Image result for gmca logo">
          <a:extLst>
            <a:ext uri="{FF2B5EF4-FFF2-40B4-BE49-F238E27FC236}">
              <a16:creationId xmlns:a16="http://schemas.microsoft.com/office/drawing/2014/main" id="{00000000-0008-0000-1200-000039000000}"/>
            </a:ext>
          </a:extLst>
        </xdr:cNvPr>
        <xdr:cNvSpPr>
          <a:spLocks noChangeAspect="1" noChangeArrowheads="1"/>
        </xdr:cNvSpPr>
      </xdr:nvSpPr>
      <xdr:spPr bwMode="auto">
        <a:xfrm>
          <a:off x="7105650"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58" name="AutoShape 2" descr="Image result for gmca logo">
          <a:extLst>
            <a:ext uri="{FF2B5EF4-FFF2-40B4-BE49-F238E27FC236}">
              <a16:creationId xmlns:a16="http://schemas.microsoft.com/office/drawing/2014/main" id="{00000000-0008-0000-1200-00003A000000}"/>
            </a:ext>
          </a:extLst>
        </xdr:cNvPr>
        <xdr:cNvSpPr>
          <a:spLocks noChangeAspect="1" noChangeArrowheads="1"/>
        </xdr:cNvSpPr>
      </xdr:nvSpPr>
      <xdr:spPr bwMode="auto">
        <a:xfrm>
          <a:off x="6505575"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19</xdr:row>
      <xdr:rowOff>0</xdr:rowOff>
    </xdr:from>
    <xdr:to>
      <xdr:col>15</xdr:col>
      <xdr:colOff>304800</xdr:colOff>
      <xdr:row>20</xdr:row>
      <xdr:rowOff>114300</xdr:rowOff>
    </xdr:to>
    <xdr:sp macro="" textlink="">
      <xdr:nvSpPr>
        <xdr:cNvPr id="59" name="AutoShape 3" descr="Image result for gmca logo">
          <a:extLst>
            <a:ext uri="{FF2B5EF4-FFF2-40B4-BE49-F238E27FC236}">
              <a16:creationId xmlns:a16="http://schemas.microsoft.com/office/drawing/2014/main" id="{00000000-0008-0000-1200-00003B000000}"/>
            </a:ext>
          </a:extLst>
        </xdr:cNvPr>
        <xdr:cNvSpPr>
          <a:spLocks noChangeAspect="1" noChangeArrowheads="1"/>
        </xdr:cNvSpPr>
      </xdr:nvSpPr>
      <xdr:spPr bwMode="auto">
        <a:xfrm>
          <a:off x="71151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20</xdr:row>
      <xdr:rowOff>114300</xdr:rowOff>
    </xdr:to>
    <xdr:sp macro="" textlink="">
      <xdr:nvSpPr>
        <xdr:cNvPr id="60" name="AutoShape 5" descr="Image result for new economy">
          <a:extLst>
            <a:ext uri="{FF2B5EF4-FFF2-40B4-BE49-F238E27FC236}">
              <a16:creationId xmlns:a16="http://schemas.microsoft.com/office/drawing/2014/main" id="{00000000-0008-0000-1200-00003C000000}"/>
            </a:ext>
          </a:extLst>
        </xdr:cNvPr>
        <xdr:cNvSpPr>
          <a:spLocks noChangeAspect="1" noChangeArrowheads="1"/>
        </xdr:cNvSpPr>
      </xdr:nvSpPr>
      <xdr:spPr bwMode="auto">
        <a:xfrm>
          <a:off x="89439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61" name="Picture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62" name="AutoShape 1" descr="Image result for gmca logo">
          <a:extLst>
            <a:ext uri="{FF2B5EF4-FFF2-40B4-BE49-F238E27FC236}">
              <a16:creationId xmlns:a16="http://schemas.microsoft.com/office/drawing/2014/main" id="{00000000-0008-0000-1200-00003E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63" name="AutoShape 2" descr="Image result for gmca logo">
          <a:extLst>
            <a:ext uri="{FF2B5EF4-FFF2-40B4-BE49-F238E27FC236}">
              <a16:creationId xmlns:a16="http://schemas.microsoft.com/office/drawing/2014/main" id="{00000000-0008-0000-1200-00003F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64" name="AutoShape 3" descr="Image result for gmca logo">
          <a:extLst>
            <a:ext uri="{FF2B5EF4-FFF2-40B4-BE49-F238E27FC236}">
              <a16:creationId xmlns:a16="http://schemas.microsoft.com/office/drawing/2014/main" id="{00000000-0008-0000-1200-000040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65" name="AutoShape 5" descr="Image result for new economy">
          <a:extLst>
            <a:ext uri="{FF2B5EF4-FFF2-40B4-BE49-F238E27FC236}">
              <a16:creationId xmlns:a16="http://schemas.microsoft.com/office/drawing/2014/main" id="{00000000-0008-0000-1200-000041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0</xdr:row>
      <xdr:rowOff>0</xdr:rowOff>
    </xdr:from>
    <xdr:to>
      <xdr:col>14</xdr:col>
      <xdr:colOff>304800</xdr:colOff>
      <xdr:row>1</xdr:row>
      <xdr:rowOff>0</xdr:rowOff>
    </xdr:to>
    <xdr:sp macro="" textlink="">
      <xdr:nvSpPr>
        <xdr:cNvPr id="66" name="AutoShape 1" descr="Image result for gmca logo">
          <a:extLst>
            <a:ext uri="{FF2B5EF4-FFF2-40B4-BE49-F238E27FC236}">
              <a16:creationId xmlns:a16="http://schemas.microsoft.com/office/drawing/2014/main" id="{00000000-0008-0000-1200-000042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67" name="AutoShape 2" descr="Image result for gmca logo">
          <a:extLst>
            <a:ext uri="{FF2B5EF4-FFF2-40B4-BE49-F238E27FC236}">
              <a16:creationId xmlns:a16="http://schemas.microsoft.com/office/drawing/2014/main" id="{00000000-0008-0000-1200-000043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68" name="AutoShape 3" descr="Image result for gmca logo">
          <a:extLst>
            <a:ext uri="{FF2B5EF4-FFF2-40B4-BE49-F238E27FC236}">
              <a16:creationId xmlns:a16="http://schemas.microsoft.com/office/drawing/2014/main" id="{00000000-0008-0000-1200-000044000000}"/>
            </a:ext>
          </a:extLst>
        </xdr:cNvPr>
        <xdr:cNvSpPr>
          <a:spLocks noChangeAspect="1" noChangeArrowheads="1"/>
        </xdr:cNvSpPr>
      </xdr:nvSpPr>
      <xdr:spPr bwMode="auto">
        <a:xfrm>
          <a:off x="65055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69" name="AutoShape 5" descr="Image result for new economy">
          <a:extLst>
            <a:ext uri="{FF2B5EF4-FFF2-40B4-BE49-F238E27FC236}">
              <a16:creationId xmlns:a16="http://schemas.microsoft.com/office/drawing/2014/main" id="{00000000-0008-0000-1200-000045000000}"/>
            </a:ext>
          </a:extLst>
        </xdr:cNvPr>
        <xdr:cNvSpPr>
          <a:spLocks noChangeAspect="1" noChangeArrowheads="1"/>
        </xdr:cNvSpPr>
      </xdr:nvSpPr>
      <xdr:spPr bwMode="auto">
        <a:xfrm>
          <a:off x="83343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70" name="Rounded Rectangle 69">
          <a:hlinkClick xmlns:r="http://schemas.openxmlformats.org/officeDocument/2006/relationships" r:id="rId1"/>
          <a:extLst>
            <a:ext uri="{FF2B5EF4-FFF2-40B4-BE49-F238E27FC236}">
              <a16:creationId xmlns:a16="http://schemas.microsoft.com/office/drawing/2014/main" id="{00000000-0008-0000-1200-000046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71" name="Rounded Rectangle 70">
          <a:hlinkClick xmlns:r="http://schemas.openxmlformats.org/officeDocument/2006/relationships" r:id="rId6"/>
          <a:extLst>
            <a:ext uri="{FF2B5EF4-FFF2-40B4-BE49-F238E27FC236}">
              <a16:creationId xmlns:a16="http://schemas.microsoft.com/office/drawing/2014/main" id="{00000000-0008-0000-1200-000047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72" name="Rounded Rectangle 71">
          <a:hlinkClick xmlns:r="http://schemas.openxmlformats.org/officeDocument/2006/relationships" r:id="rId7"/>
          <a:extLst>
            <a:ext uri="{FF2B5EF4-FFF2-40B4-BE49-F238E27FC236}">
              <a16:creationId xmlns:a16="http://schemas.microsoft.com/office/drawing/2014/main" id="{00000000-0008-0000-1200-000048000000}"/>
            </a:ext>
          </a:extLst>
        </xdr:cNvPr>
        <xdr:cNvSpPr/>
      </xdr:nvSpPr>
      <xdr:spPr>
        <a:xfrm>
          <a:off x="172270" y="2304444"/>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73" name="Rounded Rectangle 72">
          <a:hlinkClick xmlns:r="http://schemas.openxmlformats.org/officeDocument/2006/relationships" r:id="rId8"/>
          <a:extLst>
            <a:ext uri="{FF2B5EF4-FFF2-40B4-BE49-F238E27FC236}">
              <a16:creationId xmlns:a16="http://schemas.microsoft.com/office/drawing/2014/main" id="{00000000-0008-0000-1200-000049000000}"/>
            </a:ext>
          </a:extLst>
        </xdr:cNvPr>
        <xdr:cNvSpPr/>
      </xdr:nvSpPr>
      <xdr:spPr>
        <a:xfrm>
          <a:off x="175332" y="2872550"/>
          <a:ext cx="1853494"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14</xdr:col>
      <xdr:colOff>600075</xdr:colOff>
      <xdr:row>0</xdr:row>
      <xdr:rowOff>0</xdr:rowOff>
    </xdr:from>
    <xdr:to>
      <xdr:col>15</xdr:col>
      <xdr:colOff>295275</xdr:colOff>
      <xdr:row>1</xdr:row>
      <xdr:rowOff>0</xdr:rowOff>
    </xdr:to>
    <xdr:sp macro="" textlink="">
      <xdr:nvSpPr>
        <xdr:cNvPr id="74" name="AutoShape 1" descr="Image result for gmca logo">
          <a:extLst>
            <a:ext uri="{FF2B5EF4-FFF2-40B4-BE49-F238E27FC236}">
              <a16:creationId xmlns:a16="http://schemas.microsoft.com/office/drawing/2014/main" id="{00000000-0008-0000-1200-00004A000000}"/>
            </a:ext>
          </a:extLst>
        </xdr:cNvPr>
        <xdr:cNvSpPr>
          <a:spLocks noChangeAspect="1" noChangeArrowheads="1"/>
        </xdr:cNvSpPr>
      </xdr:nvSpPr>
      <xdr:spPr bwMode="auto">
        <a:xfrm>
          <a:off x="7105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5" name="AutoShape 2" descr="Image result for gmca logo">
          <a:extLst>
            <a:ext uri="{FF2B5EF4-FFF2-40B4-BE49-F238E27FC236}">
              <a16:creationId xmlns:a16="http://schemas.microsoft.com/office/drawing/2014/main" id="{00000000-0008-0000-1200-00004B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76" name="AutoShape 3" descr="Image result for gmca logo">
          <a:extLst>
            <a:ext uri="{FF2B5EF4-FFF2-40B4-BE49-F238E27FC236}">
              <a16:creationId xmlns:a16="http://schemas.microsoft.com/office/drawing/2014/main" id="{00000000-0008-0000-1200-00004C000000}"/>
            </a:ext>
          </a:extLst>
        </xdr:cNvPr>
        <xdr:cNvSpPr>
          <a:spLocks noChangeAspect="1" noChangeArrowheads="1"/>
        </xdr:cNvSpPr>
      </xdr:nvSpPr>
      <xdr:spPr bwMode="auto">
        <a:xfrm>
          <a:off x="71151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0</xdr:row>
      <xdr:rowOff>0</xdr:rowOff>
    </xdr:from>
    <xdr:to>
      <xdr:col>18</xdr:col>
      <xdr:colOff>304800</xdr:colOff>
      <xdr:row>1</xdr:row>
      <xdr:rowOff>0</xdr:rowOff>
    </xdr:to>
    <xdr:sp macro="" textlink="">
      <xdr:nvSpPr>
        <xdr:cNvPr id="77" name="AutoShape 5" descr="Image result for new economy">
          <a:extLst>
            <a:ext uri="{FF2B5EF4-FFF2-40B4-BE49-F238E27FC236}">
              <a16:creationId xmlns:a16="http://schemas.microsoft.com/office/drawing/2014/main" id="{00000000-0008-0000-1200-00004D000000}"/>
            </a:ext>
          </a:extLst>
        </xdr:cNvPr>
        <xdr:cNvSpPr>
          <a:spLocks noChangeAspect="1" noChangeArrowheads="1"/>
        </xdr:cNvSpPr>
      </xdr:nvSpPr>
      <xdr:spPr bwMode="auto">
        <a:xfrm>
          <a:off x="894397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600075</xdr:colOff>
      <xdr:row>19</xdr:row>
      <xdr:rowOff>0</xdr:rowOff>
    </xdr:from>
    <xdr:to>
      <xdr:col>15</xdr:col>
      <xdr:colOff>295275</xdr:colOff>
      <xdr:row>20</xdr:row>
      <xdr:rowOff>114300</xdr:rowOff>
    </xdr:to>
    <xdr:sp macro="" textlink="">
      <xdr:nvSpPr>
        <xdr:cNvPr id="78" name="AutoShape 1" descr="Image result for gmca logo">
          <a:extLst>
            <a:ext uri="{FF2B5EF4-FFF2-40B4-BE49-F238E27FC236}">
              <a16:creationId xmlns:a16="http://schemas.microsoft.com/office/drawing/2014/main" id="{00000000-0008-0000-1200-00004E000000}"/>
            </a:ext>
          </a:extLst>
        </xdr:cNvPr>
        <xdr:cNvSpPr>
          <a:spLocks noChangeAspect="1" noChangeArrowheads="1"/>
        </xdr:cNvSpPr>
      </xdr:nvSpPr>
      <xdr:spPr bwMode="auto">
        <a:xfrm>
          <a:off x="7105650"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79" name="AutoShape 2" descr="Image result for gmca logo">
          <a:extLst>
            <a:ext uri="{FF2B5EF4-FFF2-40B4-BE49-F238E27FC236}">
              <a16:creationId xmlns:a16="http://schemas.microsoft.com/office/drawing/2014/main" id="{00000000-0008-0000-1200-00004F000000}"/>
            </a:ext>
          </a:extLst>
        </xdr:cNvPr>
        <xdr:cNvSpPr>
          <a:spLocks noChangeAspect="1" noChangeArrowheads="1"/>
        </xdr:cNvSpPr>
      </xdr:nvSpPr>
      <xdr:spPr bwMode="auto">
        <a:xfrm>
          <a:off x="6505575"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19</xdr:row>
      <xdr:rowOff>0</xdr:rowOff>
    </xdr:from>
    <xdr:to>
      <xdr:col>15</xdr:col>
      <xdr:colOff>304800</xdr:colOff>
      <xdr:row>20</xdr:row>
      <xdr:rowOff>114300</xdr:rowOff>
    </xdr:to>
    <xdr:sp macro="" textlink="">
      <xdr:nvSpPr>
        <xdr:cNvPr id="80" name="AutoShape 3" descr="Image result for gmca logo">
          <a:extLst>
            <a:ext uri="{FF2B5EF4-FFF2-40B4-BE49-F238E27FC236}">
              <a16:creationId xmlns:a16="http://schemas.microsoft.com/office/drawing/2014/main" id="{00000000-0008-0000-1200-000050000000}"/>
            </a:ext>
          </a:extLst>
        </xdr:cNvPr>
        <xdr:cNvSpPr>
          <a:spLocks noChangeAspect="1" noChangeArrowheads="1"/>
        </xdr:cNvSpPr>
      </xdr:nvSpPr>
      <xdr:spPr bwMode="auto">
        <a:xfrm>
          <a:off x="71151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19</xdr:row>
      <xdr:rowOff>0</xdr:rowOff>
    </xdr:from>
    <xdr:to>
      <xdr:col>18</xdr:col>
      <xdr:colOff>304800</xdr:colOff>
      <xdr:row>20</xdr:row>
      <xdr:rowOff>114300</xdr:rowOff>
    </xdr:to>
    <xdr:sp macro="" textlink="">
      <xdr:nvSpPr>
        <xdr:cNvPr id="81" name="AutoShape 5" descr="Image result for new economy">
          <a:extLst>
            <a:ext uri="{FF2B5EF4-FFF2-40B4-BE49-F238E27FC236}">
              <a16:creationId xmlns:a16="http://schemas.microsoft.com/office/drawing/2014/main" id="{00000000-0008-0000-1200-000051000000}"/>
            </a:ext>
          </a:extLst>
        </xdr:cNvPr>
        <xdr:cNvSpPr>
          <a:spLocks noChangeAspect="1" noChangeArrowheads="1"/>
        </xdr:cNvSpPr>
      </xdr:nvSpPr>
      <xdr:spPr bwMode="auto">
        <a:xfrm>
          <a:off x="8943975" y="1180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82" name="Picture 81">
          <a:extLst>
            <a:ext uri="{FF2B5EF4-FFF2-40B4-BE49-F238E27FC236}">
              <a16:creationId xmlns:a16="http://schemas.microsoft.com/office/drawing/2014/main" id="{00000000-0008-0000-1200-00005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15</xdr:col>
      <xdr:colOff>0</xdr:colOff>
      <xdr:row>19</xdr:row>
      <xdr:rowOff>0</xdr:rowOff>
    </xdr:from>
    <xdr:to>
      <xdr:col>15</xdr:col>
      <xdr:colOff>304800</xdr:colOff>
      <xdr:row>20</xdr:row>
      <xdr:rowOff>114299</xdr:rowOff>
    </xdr:to>
    <xdr:sp macro="" textlink="">
      <xdr:nvSpPr>
        <xdr:cNvPr id="83" name="AutoShape 3" descr="Image result for gmca logo">
          <a:extLst>
            <a:ext uri="{FF2B5EF4-FFF2-40B4-BE49-F238E27FC236}">
              <a16:creationId xmlns:a16="http://schemas.microsoft.com/office/drawing/2014/main" id="{00000000-0008-0000-1200-000053000000}"/>
            </a:ext>
          </a:extLst>
        </xdr:cNvPr>
        <xdr:cNvSpPr>
          <a:spLocks noChangeAspect="1" noChangeArrowheads="1"/>
        </xdr:cNvSpPr>
      </xdr:nvSpPr>
      <xdr:spPr bwMode="auto">
        <a:xfrm>
          <a:off x="7115175" y="1999297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18</xdr:col>
      <xdr:colOff>0</xdr:colOff>
      <xdr:row>19</xdr:row>
      <xdr:rowOff>0</xdr:rowOff>
    </xdr:from>
    <xdr:ext cx="304800" cy="304800"/>
    <xdr:sp macro="" textlink="">
      <xdr:nvSpPr>
        <xdr:cNvPr id="84" name="AutoShape 5" descr="Image result for new economy">
          <a:extLst>
            <a:ext uri="{FF2B5EF4-FFF2-40B4-BE49-F238E27FC236}">
              <a16:creationId xmlns:a16="http://schemas.microsoft.com/office/drawing/2014/main" id="{00000000-0008-0000-1200-000054000000}"/>
            </a:ext>
          </a:extLst>
        </xdr:cNvPr>
        <xdr:cNvSpPr>
          <a:spLocks noChangeAspect="1" noChangeArrowheads="1"/>
        </xdr:cNvSpPr>
      </xdr:nvSpPr>
      <xdr:spPr bwMode="auto">
        <a:xfrm>
          <a:off x="89439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19</xdr:row>
      <xdr:rowOff>0</xdr:rowOff>
    </xdr:from>
    <xdr:ext cx="304800" cy="304800"/>
    <xdr:sp macro="" textlink="">
      <xdr:nvSpPr>
        <xdr:cNvPr id="85" name="AutoShape 5" descr="Image result for new economy">
          <a:extLst>
            <a:ext uri="{FF2B5EF4-FFF2-40B4-BE49-F238E27FC236}">
              <a16:creationId xmlns:a16="http://schemas.microsoft.com/office/drawing/2014/main" id="{00000000-0008-0000-1200-000055000000}"/>
            </a:ext>
          </a:extLst>
        </xdr:cNvPr>
        <xdr:cNvSpPr>
          <a:spLocks noChangeAspect="1" noChangeArrowheads="1"/>
        </xdr:cNvSpPr>
      </xdr:nvSpPr>
      <xdr:spPr bwMode="auto">
        <a:xfrm>
          <a:off x="89439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19</xdr:row>
      <xdr:rowOff>0</xdr:rowOff>
    </xdr:from>
    <xdr:ext cx="304800" cy="304800"/>
    <xdr:sp macro="" textlink="">
      <xdr:nvSpPr>
        <xdr:cNvPr id="86" name="AutoShape 1" descr="Image result for gmca logo">
          <a:extLst>
            <a:ext uri="{FF2B5EF4-FFF2-40B4-BE49-F238E27FC236}">
              <a16:creationId xmlns:a16="http://schemas.microsoft.com/office/drawing/2014/main" id="{00000000-0008-0000-1200-000056000000}"/>
            </a:ext>
          </a:extLst>
        </xdr:cNvPr>
        <xdr:cNvSpPr>
          <a:spLocks noChangeAspect="1" noChangeArrowheads="1"/>
        </xdr:cNvSpPr>
      </xdr:nvSpPr>
      <xdr:spPr bwMode="auto">
        <a:xfrm>
          <a:off x="7105650"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4800"/>
    <xdr:sp macro="" textlink="">
      <xdr:nvSpPr>
        <xdr:cNvPr id="87" name="AutoShape 3" descr="Image result for gmca logo">
          <a:extLst>
            <a:ext uri="{FF2B5EF4-FFF2-40B4-BE49-F238E27FC236}">
              <a16:creationId xmlns:a16="http://schemas.microsoft.com/office/drawing/2014/main" id="{00000000-0008-0000-1200-000057000000}"/>
            </a:ext>
          </a:extLst>
        </xdr:cNvPr>
        <xdr:cNvSpPr>
          <a:spLocks noChangeAspect="1" noChangeArrowheads="1"/>
        </xdr:cNvSpPr>
      </xdr:nvSpPr>
      <xdr:spPr bwMode="auto">
        <a:xfrm>
          <a:off x="71151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19</xdr:row>
      <xdr:rowOff>0</xdr:rowOff>
    </xdr:from>
    <xdr:ext cx="304800" cy="304800"/>
    <xdr:sp macro="" textlink="">
      <xdr:nvSpPr>
        <xdr:cNvPr id="88" name="AutoShape 5" descr="Image result for new economy">
          <a:extLst>
            <a:ext uri="{FF2B5EF4-FFF2-40B4-BE49-F238E27FC236}">
              <a16:creationId xmlns:a16="http://schemas.microsoft.com/office/drawing/2014/main" id="{00000000-0008-0000-1200-000058000000}"/>
            </a:ext>
          </a:extLst>
        </xdr:cNvPr>
        <xdr:cNvSpPr>
          <a:spLocks noChangeAspect="1" noChangeArrowheads="1"/>
        </xdr:cNvSpPr>
      </xdr:nvSpPr>
      <xdr:spPr bwMode="auto">
        <a:xfrm>
          <a:off x="89439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600075</xdr:colOff>
      <xdr:row>19</xdr:row>
      <xdr:rowOff>0</xdr:rowOff>
    </xdr:from>
    <xdr:ext cx="304800" cy="304800"/>
    <xdr:sp macro="" textlink="">
      <xdr:nvSpPr>
        <xdr:cNvPr id="89" name="AutoShape 1" descr="Image result for gmca logo">
          <a:extLst>
            <a:ext uri="{FF2B5EF4-FFF2-40B4-BE49-F238E27FC236}">
              <a16:creationId xmlns:a16="http://schemas.microsoft.com/office/drawing/2014/main" id="{00000000-0008-0000-1200-000059000000}"/>
            </a:ext>
          </a:extLst>
        </xdr:cNvPr>
        <xdr:cNvSpPr>
          <a:spLocks noChangeAspect="1" noChangeArrowheads="1"/>
        </xdr:cNvSpPr>
      </xdr:nvSpPr>
      <xdr:spPr bwMode="auto">
        <a:xfrm>
          <a:off x="7105650"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4800"/>
    <xdr:sp macro="" textlink="">
      <xdr:nvSpPr>
        <xdr:cNvPr id="90" name="AutoShape 3" descr="Image result for gmca logo">
          <a:extLst>
            <a:ext uri="{FF2B5EF4-FFF2-40B4-BE49-F238E27FC236}">
              <a16:creationId xmlns:a16="http://schemas.microsoft.com/office/drawing/2014/main" id="{00000000-0008-0000-1200-00005A000000}"/>
            </a:ext>
          </a:extLst>
        </xdr:cNvPr>
        <xdr:cNvSpPr>
          <a:spLocks noChangeAspect="1" noChangeArrowheads="1"/>
        </xdr:cNvSpPr>
      </xdr:nvSpPr>
      <xdr:spPr bwMode="auto">
        <a:xfrm>
          <a:off x="71151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18</xdr:col>
      <xdr:colOff>0</xdr:colOff>
      <xdr:row>19</xdr:row>
      <xdr:rowOff>0</xdr:rowOff>
    </xdr:from>
    <xdr:ext cx="304800" cy="304800"/>
    <xdr:sp macro="" textlink="">
      <xdr:nvSpPr>
        <xdr:cNvPr id="91" name="AutoShape 5" descr="Image result for new economy">
          <a:extLst>
            <a:ext uri="{FF2B5EF4-FFF2-40B4-BE49-F238E27FC236}">
              <a16:creationId xmlns:a16="http://schemas.microsoft.com/office/drawing/2014/main" id="{00000000-0008-0000-1200-00005B000000}"/>
            </a:ext>
          </a:extLst>
        </xdr:cNvPr>
        <xdr:cNvSpPr>
          <a:spLocks noChangeAspect="1" noChangeArrowheads="1"/>
        </xdr:cNvSpPr>
      </xdr:nvSpPr>
      <xdr:spPr bwMode="auto">
        <a:xfrm>
          <a:off x="8943975" y="1503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19</xdr:row>
      <xdr:rowOff>0</xdr:rowOff>
    </xdr:from>
    <xdr:to>
      <xdr:col>14</xdr:col>
      <xdr:colOff>304800</xdr:colOff>
      <xdr:row>20</xdr:row>
      <xdr:rowOff>114301</xdr:rowOff>
    </xdr:to>
    <xdr:sp macro="" textlink="">
      <xdr:nvSpPr>
        <xdr:cNvPr id="92" name="AutoShape 3" descr="Image result for gmca logo">
          <a:extLst>
            <a:ext uri="{FF2B5EF4-FFF2-40B4-BE49-F238E27FC236}">
              <a16:creationId xmlns:a16="http://schemas.microsoft.com/office/drawing/2014/main" id="{00000000-0008-0000-1200-00005C000000}"/>
            </a:ext>
          </a:extLst>
        </xdr:cNvPr>
        <xdr:cNvSpPr>
          <a:spLocks noChangeAspect="1" noChangeArrowheads="1"/>
        </xdr:cNvSpPr>
      </xdr:nvSpPr>
      <xdr:spPr bwMode="auto">
        <a:xfrm>
          <a:off x="6505575" y="201834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19</xdr:row>
      <xdr:rowOff>0</xdr:rowOff>
    </xdr:from>
    <xdr:to>
      <xdr:col>17</xdr:col>
      <xdr:colOff>304800</xdr:colOff>
      <xdr:row>20</xdr:row>
      <xdr:rowOff>114303</xdr:rowOff>
    </xdr:to>
    <xdr:sp macro="" textlink="">
      <xdr:nvSpPr>
        <xdr:cNvPr id="93" name="AutoShape 5" descr="Image result for new economy">
          <a:extLst>
            <a:ext uri="{FF2B5EF4-FFF2-40B4-BE49-F238E27FC236}">
              <a16:creationId xmlns:a16="http://schemas.microsoft.com/office/drawing/2014/main" id="{00000000-0008-0000-1200-00005D000000}"/>
            </a:ext>
          </a:extLst>
        </xdr:cNvPr>
        <xdr:cNvSpPr>
          <a:spLocks noChangeAspect="1" noChangeArrowheads="1"/>
        </xdr:cNvSpPr>
      </xdr:nvSpPr>
      <xdr:spPr bwMode="auto">
        <a:xfrm>
          <a:off x="8334375" y="201834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19</xdr:row>
      <xdr:rowOff>0</xdr:rowOff>
    </xdr:from>
    <xdr:to>
      <xdr:col>14</xdr:col>
      <xdr:colOff>304799</xdr:colOff>
      <xdr:row>20</xdr:row>
      <xdr:rowOff>109923</xdr:rowOff>
    </xdr:to>
    <xdr:sp macro="" textlink="">
      <xdr:nvSpPr>
        <xdr:cNvPr id="94" name="AutoShape 1" descr="Image result for gmca logo">
          <a:extLst>
            <a:ext uri="{FF2B5EF4-FFF2-40B4-BE49-F238E27FC236}">
              <a16:creationId xmlns:a16="http://schemas.microsoft.com/office/drawing/2014/main" id="{00000000-0008-0000-1200-00005E000000}"/>
            </a:ext>
          </a:extLst>
        </xdr:cNvPr>
        <xdr:cNvSpPr>
          <a:spLocks noChangeAspect="1" noChangeArrowheads="1"/>
        </xdr:cNvSpPr>
      </xdr:nvSpPr>
      <xdr:spPr bwMode="auto">
        <a:xfrm>
          <a:off x="6505575" y="20183475"/>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19</xdr:row>
      <xdr:rowOff>0</xdr:rowOff>
    </xdr:from>
    <xdr:to>
      <xdr:col>14</xdr:col>
      <xdr:colOff>304800</xdr:colOff>
      <xdr:row>20</xdr:row>
      <xdr:rowOff>114301</xdr:rowOff>
    </xdr:to>
    <xdr:sp macro="" textlink="">
      <xdr:nvSpPr>
        <xdr:cNvPr id="95" name="AutoShape 3" descr="Image result for gmca logo">
          <a:extLst>
            <a:ext uri="{FF2B5EF4-FFF2-40B4-BE49-F238E27FC236}">
              <a16:creationId xmlns:a16="http://schemas.microsoft.com/office/drawing/2014/main" id="{00000000-0008-0000-1200-00005F000000}"/>
            </a:ext>
          </a:extLst>
        </xdr:cNvPr>
        <xdr:cNvSpPr>
          <a:spLocks noChangeAspect="1" noChangeArrowheads="1"/>
        </xdr:cNvSpPr>
      </xdr:nvSpPr>
      <xdr:spPr bwMode="auto">
        <a:xfrm>
          <a:off x="6505575" y="201834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19</xdr:row>
      <xdr:rowOff>0</xdr:rowOff>
    </xdr:from>
    <xdr:to>
      <xdr:col>17</xdr:col>
      <xdr:colOff>304800</xdr:colOff>
      <xdr:row>20</xdr:row>
      <xdr:rowOff>114303</xdr:rowOff>
    </xdr:to>
    <xdr:sp macro="" textlink="">
      <xdr:nvSpPr>
        <xdr:cNvPr id="96" name="AutoShape 5" descr="Image result for new economy">
          <a:extLst>
            <a:ext uri="{FF2B5EF4-FFF2-40B4-BE49-F238E27FC236}">
              <a16:creationId xmlns:a16="http://schemas.microsoft.com/office/drawing/2014/main" id="{00000000-0008-0000-1200-000060000000}"/>
            </a:ext>
          </a:extLst>
        </xdr:cNvPr>
        <xdr:cNvSpPr>
          <a:spLocks noChangeAspect="1" noChangeArrowheads="1"/>
        </xdr:cNvSpPr>
      </xdr:nvSpPr>
      <xdr:spPr bwMode="auto">
        <a:xfrm>
          <a:off x="8334375" y="201834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19</xdr:row>
      <xdr:rowOff>0</xdr:rowOff>
    </xdr:from>
    <xdr:to>
      <xdr:col>14</xdr:col>
      <xdr:colOff>304800</xdr:colOff>
      <xdr:row>20</xdr:row>
      <xdr:rowOff>114300</xdr:rowOff>
    </xdr:to>
    <xdr:sp macro="" textlink="">
      <xdr:nvSpPr>
        <xdr:cNvPr id="97" name="AutoShape 3" descr="Image result for gmca logo">
          <a:extLst>
            <a:ext uri="{FF2B5EF4-FFF2-40B4-BE49-F238E27FC236}">
              <a16:creationId xmlns:a16="http://schemas.microsoft.com/office/drawing/2014/main" id="{00000000-0008-0000-1200-000061000000}"/>
            </a:ext>
          </a:extLst>
        </xdr:cNvPr>
        <xdr:cNvSpPr>
          <a:spLocks noChangeAspect="1" noChangeArrowheads="1"/>
        </xdr:cNvSpPr>
      </xdr:nvSpPr>
      <xdr:spPr bwMode="auto">
        <a:xfrm>
          <a:off x="6505575" y="201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xdr:row>
      <xdr:rowOff>0</xdr:rowOff>
    </xdr:from>
    <xdr:to>
      <xdr:col>21</xdr:col>
      <xdr:colOff>322048</xdr:colOff>
      <xdr:row>45</xdr:row>
      <xdr:rowOff>88961</xdr:rowOff>
    </xdr:to>
    <xdr:pic>
      <xdr:nvPicPr>
        <xdr:cNvPr id="122" name="Picture 121">
          <a:extLst>
            <a:ext uri="{FF2B5EF4-FFF2-40B4-BE49-F238E27FC236}">
              <a16:creationId xmlns:a16="http://schemas.microsoft.com/office/drawing/2014/main" id="{00000000-0008-0000-1200-00007A000000}"/>
            </a:ext>
          </a:extLst>
        </xdr:cNvPr>
        <xdr:cNvPicPr>
          <a:picLocks noChangeAspect="1"/>
        </xdr:cNvPicPr>
      </xdr:nvPicPr>
      <xdr:blipFill>
        <a:blip xmlns:r="http://schemas.openxmlformats.org/officeDocument/2006/relationships" r:embed="rId9"/>
        <a:stretch>
          <a:fillRect/>
        </a:stretch>
      </xdr:blipFill>
      <xdr:spPr>
        <a:xfrm>
          <a:off x="2190750" y="1893094"/>
          <a:ext cx="8882642" cy="6565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167653</xdr:colOff>
      <xdr:row>7</xdr:row>
      <xdr:rowOff>15055</xdr:rowOff>
    </xdr:from>
    <xdr:to>
      <xdr:col>4</xdr:col>
      <xdr:colOff>1</xdr:colOff>
      <xdr:row>18</xdr:row>
      <xdr:rowOff>35242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67653" y="1141122"/>
          <a:ext cx="1881281" cy="2094520"/>
          <a:chOff x="301003" y="1148530"/>
          <a:chExt cx="1582258" cy="2115687"/>
        </a:xfrm>
      </xdr:grpSpPr>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301608" y="1148530"/>
            <a:ext cx="1575593"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301003" y="1722165"/>
            <a:ext cx="1581303"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305010" y="2304444"/>
            <a:ext cx="1575593"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307668" y="2872550"/>
            <a:ext cx="157559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grp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7" name="AutoShape 1" descr="Image result for gmca logo">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7019925"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 name="AutoShape 2" descr="Image result for gmca logo">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0294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9" name="AutoShape 3" descr="Image result for gmca logo">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70294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0" name="AutoShape 5" descr="Image result for new economy">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88582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1" name="AutoShape 1" descr="Image result for gmca logo">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70199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2" name="AutoShape 2" descr="Image result for gmca logo">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13" name="AutoShape 3" descr="Image result for gmca logo">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70294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14" name="AutoShape 5" descr="Image result for new economy">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88582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211684"/>
          <a:ext cx="1660036" cy="578891"/>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600075</xdr:colOff>
      <xdr:row>0</xdr:row>
      <xdr:rowOff>0</xdr:rowOff>
    </xdr:from>
    <xdr:to>
      <xdr:col>10</xdr:col>
      <xdr:colOff>283845</xdr:colOff>
      <xdr:row>2</xdr:row>
      <xdr:rowOff>0</xdr:rowOff>
    </xdr:to>
    <xdr:sp macro="" textlink="">
      <xdr:nvSpPr>
        <xdr:cNvPr id="2" name="AutoShape 1" descr="Image result for gmca logo">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296150" y="14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0</xdr:row>
      <xdr:rowOff>0</xdr:rowOff>
    </xdr:from>
    <xdr:to>
      <xdr:col>10</xdr:col>
      <xdr:colOff>304800</xdr:colOff>
      <xdr:row>2</xdr:row>
      <xdr:rowOff>0</xdr:rowOff>
    </xdr:to>
    <xdr:sp macro="" textlink="">
      <xdr:nvSpPr>
        <xdr:cNvPr id="3" name="AutoShape 2" descr="Image result for gmca logo">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7305675" y="67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0</xdr:row>
      <xdr:rowOff>0</xdr:rowOff>
    </xdr:from>
    <xdr:to>
      <xdr:col>10</xdr:col>
      <xdr:colOff>304800</xdr:colOff>
      <xdr:row>2</xdr:row>
      <xdr:rowOff>0</xdr:rowOff>
    </xdr:to>
    <xdr:sp macro="" textlink="">
      <xdr:nvSpPr>
        <xdr:cNvPr id="4" name="AutoShape 3" descr="Image result for gmca logo">
          <a:extLst>
            <a:ext uri="{FF2B5EF4-FFF2-40B4-BE49-F238E27FC236}">
              <a16:creationId xmlns:a16="http://schemas.microsoft.com/office/drawing/2014/main" id="{00000000-0008-0000-1500-000004000000}"/>
            </a:ext>
          </a:extLst>
        </xdr:cNvPr>
        <xdr:cNvSpPr>
          <a:spLocks noChangeAspect="1" noChangeArrowheads="1"/>
        </xdr:cNvSpPr>
      </xdr:nvSpPr>
      <xdr:spPr bwMode="auto">
        <a:xfrm>
          <a:off x="7305675" y="220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2</xdr:row>
      <xdr:rowOff>0</xdr:rowOff>
    </xdr:to>
    <xdr:sp macro="" textlink="">
      <xdr:nvSpPr>
        <xdr:cNvPr id="5" name="AutoShape 5" descr="Image result for new economy">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9134475" y="124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20955</xdr:rowOff>
    </xdr:to>
    <xdr:sp macro="" textlink="">
      <xdr:nvSpPr>
        <xdr:cNvPr id="2" name="AutoShape 1" descr="Image result for gmca logo">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7296150" y="140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20955</xdr:rowOff>
    </xdr:to>
    <xdr:sp macro="" textlink="">
      <xdr:nvSpPr>
        <xdr:cNvPr id="3" name="AutoShape 2" descr="Image result for gmca logo">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7305675" y="67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20955</xdr:rowOff>
    </xdr:to>
    <xdr:sp macro="" textlink="">
      <xdr:nvSpPr>
        <xdr:cNvPr id="4" name="AutoShape 3" descr="Image result for gmca logo">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7305675" y="220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20955</xdr:rowOff>
    </xdr:to>
    <xdr:sp macro="" textlink="">
      <xdr:nvSpPr>
        <xdr:cNvPr id="5" name="AutoShape 5" descr="Image result for new economy">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9134475" y="124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114300</xdr:rowOff>
    </xdr:to>
    <xdr:sp macro="" textlink="">
      <xdr:nvSpPr>
        <xdr:cNvPr id="26" name="AutoShape 1" descr="Image result for gmca logo">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7296150"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27" name="AutoShape 2" descr="Image result for gmca logo">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7305675"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28" name="AutoShape 3" descr="Image result for gmca logo">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7305675"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114300</xdr:rowOff>
    </xdr:to>
    <xdr:sp macro="" textlink="">
      <xdr:nvSpPr>
        <xdr:cNvPr id="29" name="AutoShape 5" descr="Image result for new economy">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9134475"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44" name="Rounded Rectangle 43">
          <a:hlinkClick xmlns:r="http://schemas.openxmlformats.org/officeDocument/2006/relationships" r:id="rId1"/>
          <a:extLst>
            <a:ext uri="{FF2B5EF4-FFF2-40B4-BE49-F238E27FC236}">
              <a16:creationId xmlns:a16="http://schemas.microsoft.com/office/drawing/2014/main" id="{00000000-0008-0000-0200-00002C000000}"/>
            </a:ext>
          </a:extLst>
        </xdr:cNvPr>
        <xdr:cNvSpPr/>
      </xdr:nvSpPr>
      <xdr:spPr>
        <a:xfrm>
          <a:off x="168350" y="1148530"/>
          <a:ext cx="181539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45" name="Rounded Rectangle 44">
          <a:hlinkClick xmlns:r="http://schemas.openxmlformats.org/officeDocument/2006/relationships" r:id="rId2"/>
          <a:extLst>
            <a:ext uri="{FF2B5EF4-FFF2-40B4-BE49-F238E27FC236}">
              <a16:creationId xmlns:a16="http://schemas.microsoft.com/office/drawing/2014/main" id="{00000000-0008-0000-0200-00002D000000}"/>
            </a:ext>
          </a:extLst>
        </xdr:cNvPr>
        <xdr:cNvSpPr/>
      </xdr:nvSpPr>
      <xdr:spPr>
        <a:xfrm>
          <a:off x="167653" y="1722165"/>
          <a:ext cx="1821973" cy="391667"/>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46" name="Rounded Rectangle 45">
          <a:hlinkClick xmlns:r="http://schemas.openxmlformats.org/officeDocument/2006/relationships" r:id="rId3"/>
          <a:extLst>
            <a:ext uri="{FF2B5EF4-FFF2-40B4-BE49-F238E27FC236}">
              <a16:creationId xmlns:a16="http://schemas.microsoft.com/office/drawing/2014/main" id="{00000000-0008-0000-0200-00002E000000}"/>
            </a:ext>
          </a:extLst>
        </xdr:cNvPr>
        <xdr:cNvSpPr/>
      </xdr:nvSpPr>
      <xdr:spPr>
        <a:xfrm>
          <a:off x="172270" y="2304444"/>
          <a:ext cx="181539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47" name="Rounded Rectangle 46">
          <a:hlinkClick xmlns:r="http://schemas.openxmlformats.org/officeDocument/2006/relationships" r:id="rId4"/>
          <a:extLst>
            <a:ext uri="{FF2B5EF4-FFF2-40B4-BE49-F238E27FC236}">
              <a16:creationId xmlns:a16="http://schemas.microsoft.com/office/drawing/2014/main" id="{00000000-0008-0000-0200-00002F000000}"/>
            </a:ext>
          </a:extLst>
        </xdr:cNvPr>
        <xdr:cNvSpPr/>
      </xdr:nvSpPr>
      <xdr:spPr>
        <a:xfrm>
          <a:off x="175332" y="2872550"/>
          <a:ext cx="18153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48" name="AutoShape 1" descr="Image result for gmca logo">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70199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49" name="AutoShape 2" descr="Image result for gmca logo">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50" name="AutoShape 3" descr="Image result for gmca logo">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51" name="AutoShape 5" descr="Image result for new economy">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88582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52" name="AutoShape 1" descr="Image result for gmca logo">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70199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53" name="AutoShape 2" descr="Image result for gmca logo">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54" name="AutoShape 3" descr="Image result for gmca logo">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70294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55" name="AutoShape 5" descr="Image result for new economy">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88582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57" name="Picture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60036" cy="578891"/>
        </a:xfrm>
        <a:prstGeom prst="rect">
          <a:avLst/>
        </a:prstGeom>
        <a:ln>
          <a:noFill/>
        </a:ln>
      </xdr:spPr>
    </xdr:pic>
    <xdr:clientData/>
  </xdr:twoCellAnchor>
  <xdr:twoCellAnchor>
    <xdr:from>
      <xdr:col>5</xdr:col>
      <xdr:colOff>42333</xdr:colOff>
      <xdr:row>40</xdr:row>
      <xdr:rowOff>126998</xdr:rowOff>
    </xdr:from>
    <xdr:to>
      <xdr:col>18</xdr:col>
      <xdr:colOff>275167</xdr:colOff>
      <xdr:row>45</xdr:row>
      <xdr:rowOff>42332</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2260600" y="7425265"/>
          <a:ext cx="8377767" cy="846667"/>
          <a:chOff x="2190750" y="7450665"/>
          <a:chExt cx="8212667" cy="867834"/>
        </a:xfrm>
      </xdr:grpSpPr>
      <xdr:sp macro="" textlink="">
        <xdr:nvSpPr>
          <xdr:cNvPr id="24" name="Freeform 23">
            <a:extLst>
              <a:ext uri="{FF2B5EF4-FFF2-40B4-BE49-F238E27FC236}">
                <a16:creationId xmlns:a16="http://schemas.microsoft.com/office/drawing/2014/main" id="{00000000-0008-0000-0200-000018000000}"/>
              </a:ext>
            </a:extLst>
          </xdr:cNvPr>
          <xdr:cNvSpPr/>
        </xdr:nvSpPr>
        <xdr:spPr>
          <a:xfrm>
            <a:off x="2190750" y="7450665"/>
            <a:ext cx="2021416" cy="836083"/>
          </a:xfrm>
          <a:custGeom>
            <a:avLst/>
            <a:gdLst>
              <a:gd name="connsiteX0" fmla="*/ 0 w 2098588"/>
              <a:gd name="connsiteY0" fmla="*/ 117013 h 1170130"/>
              <a:gd name="connsiteX1" fmla="*/ 117013 w 2098588"/>
              <a:gd name="connsiteY1" fmla="*/ 0 h 1170130"/>
              <a:gd name="connsiteX2" fmla="*/ 1981575 w 2098588"/>
              <a:gd name="connsiteY2" fmla="*/ 0 h 1170130"/>
              <a:gd name="connsiteX3" fmla="*/ 2098588 w 2098588"/>
              <a:gd name="connsiteY3" fmla="*/ 117013 h 1170130"/>
              <a:gd name="connsiteX4" fmla="*/ 2098588 w 2098588"/>
              <a:gd name="connsiteY4" fmla="*/ 1053117 h 1170130"/>
              <a:gd name="connsiteX5" fmla="*/ 1981575 w 2098588"/>
              <a:gd name="connsiteY5" fmla="*/ 1170130 h 1170130"/>
              <a:gd name="connsiteX6" fmla="*/ 117013 w 2098588"/>
              <a:gd name="connsiteY6" fmla="*/ 1170130 h 1170130"/>
              <a:gd name="connsiteX7" fmla="*/ 0 w 2098588"/>
              <a:gd name="connsiteY7" fmla="*/ 1053117 h 1170130"/>
              <a:gd name="connsiteX8" fmla="*/ 0 w 2098588"/>
              <a:gd name="connsiteY8" fmla="*/ 117013 h 1170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98588" h="1170130">
                <a:moveTo>
                  <a:pt x="0" y="117013"/>
                </a:moveTo>
                <a:cubicBezTo>
                  <a:pt x="0" y="52389"/>
                  <a:pt x="52389" y="0"/>
                  <a:pt x="117013" y="0"/>
                </a:cubicBezTo>
                <a:lnTo>
                  <a:pt x="1981575" y="0"/>
                </a:lnTo>
                <a:cubicBezTo>
                  <a:pt x="2046199" y="0"/>
                  <a:pt x="2098588" y="52389"/>
                  <a:pt x="2098588" y="117013"/>
                </a:cubicBezTo>
                <a:lnTo>
                  <a:pt x="2098588" y="1053117"/>
                </a:lnTo>
                <a:cubicBezTo>
                  <a:pt x="2098588" y="1117741"/>
                  <a:pt x="2046199" y="1170130"/>
                  <a:pt x="1981575" y="1170130"/>
                </a:cubicBezTo>
                <a:lnTo>
                  <a:pt x="117013" y="1170130"/>
                </a:lnTo>
                <a:cubicBezTo>
                  <a:pt x="52389" y="1170130"/>
                  <a:pt x="0" y="1117741"/>
                  <a:pt x="0" y="1053117"/>
                </a:cubicBezTo>
                <a:lnTo>
                  <a:pt x="0" y="117013"/>
                </a:lnTo>
                <a:close/>
              </a:path>
            </a:pathLst>
          </a:custGeom>
        </xdr:spPr>
        <xdr:style>
          <a:lnRef idx="2">
            <a:schemeClr val="lt1">
              <a:hueOff val="0"/>
              <a:satOff val="0"/>
              <a:lumOff val="0"/>
              <a:alphaOff val="0"/>
            </a:schemeClr>
          </a:lnRef>
          <a:fillRef idx="1">
            <a:schemeClr val="accent5">
              <a:shade val="80000"/>
              <a:hueOff val="0"/>
              <a:satOff val="0"/>
              <a:lumOff val="0"/>
              <a:alphaOff val="0"/>
            </a:schemeClr>
          </a:fillRef>
          <a:effectRef idx="0">
            <a:schemeClr val="accent5">
              <a:shade val="80000"/>
              <a:hueOff val="0"/>
              <a:satOff val="0"/>
              <a:lumOff val="0"/>
              <a:alphaOff val="0"/>
            </a:schemeClr>
          </a:effectRef>
          <a:fontRef idx="minor">
            <a:schemeClr val="lt1"/>
          </a:fontRef>
        </xdr:style>
        <xdr:txBody>
          <a:bodyPr spcFirstLastPara="0" vert="horz" wrap="square" lIns="152382" tIns="152382" rIns="152382" bIns="152382" numCol="1" spcCol="1270" anchor="ctr" anchorCtr="0">
            <a:noAutofit/>
          </a:bodyPr>
          <a:lstStyle>
            <a:defPPr>
              <a:defRPr lang="en-GB"/>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lvl="0" algn="ctr" defTabSz="1377950">
              <a:lnSpc>
                <a:spcPct val="90000"/>
              </a:lnSpc>
              <a:spcBef>
                <a:spcPct val="0"/>
              </a:spcBef>
              <a:spcAft>
                <a:spcPct val="35000"/>
              </a:spcAft>
            </a:pPr>
            <a:r>
              <a:rPr lang="en-GB" sz="3100" kern="1200"/>
              <a:t>Outputs</a:t>
            </a:r>
            <a:endParaRPr lang="en-US" sz="3100" kern="1200"/>
          </a:p>
        </xdr:txBody>
      </xdr:sp>
      <xdr:sp macro="" textlink="">
        <xdr:nvSpPr>
          <xdr:cNvPr id="25" name="Freeform 24">
            <a:extLst>
              <a:ext uri="{FF2B5EF4-FFF2-40B4-BE49-F238E27FC236}">
                <a16:creationId xmlns:a16="http://schemas.microsoft.com/office/drawing/2014/main" id="{00000000-0008-0000-0200-000019000000}"/>
              </a:ext>
            </a:extLst>
          </xdr:cNvPr>
          <xdr:cNvSpPr/>
        </xdr:nvSpPr>
        <xdr:spPr>
          <a:xfrm>
            <a:off x="5344583" y="7482415"/>
            <a:ext cx="1989667" cy="836083"/>
          </a:xfrm>
          <a:custGeom>
            <a:avLst/>
            <a:gdLst>
              <a:gd name="connsiteX0" fmla="*/ 0 w 2098588"/>
              <a:gd name="connsiteY0" fmla="*/ 117013 h 1170130"/>
              <a:gd name="connsiteX1" fmla="*/ 117013 w 2098588"/>
              <a:gd name="connsiteY1" fmla="*/ 0 h 1170130"/>
              <a:gd name="connsiteX2" fmla="*/ 1981575 w 2098588"/>
              <a:gd name="connsiteY2" fmla="*/ 0 h 1170130"/>
              <a:gd name="connsiteX3" fmla="*/ 2098588 w 2098588"/>
              <a:gd name="connsiteY3" fmla="*/ 117013 h 1170130"/>
              <a:gd name="connsiteX4" fmla="*/ 2098588 w 2098588"/>
              <a:gd name="connsiteY4" fmla="*/ 1053117 h 1170130"/>
              <a:gd name="connsiteX5" fmla="*/ 1981575 w 2098588"/>
              <a:gd name="connsiteY5" fmla="*/ 1170130 h 1170130"/>
              <a:gd name="connsiteX6" fmla="*/ 117013 w 2098588"/>
              <a:gd name="connsiteY6" fmla="*/ 1170130 h 1170130"/>
              <a:gd name="connsiteX7" fmla="*/ 0 w 2098588"/>
              <a:gd name="connsiteY7" fmla="*/ 1053117 h 1170130"/>
              <a:gd name="connsiteX8" fmla="*/ 0 w 2098588"/>
              <a:gd name="connsiteY8" fmla="*/ 117013 h 1170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98588" h="1170130">
                <a:moveTo>
                  <a:pt x="0" y="117013"/>
                </a:moveTo>
                <a:cubicBezTo>
                  <a:pt x="0" y="52389"/>
                  <a:pt x="52389" y="0"/>
                  <a:pt x="117013" y="0"/>
                </a:cubicBezTo>
                <a:lnTo>
                  <a:pt x="1981575" y="0"/>
                </a:lnTo>
                <a:cubicBezTo>
                  <a:pt x="2046199" y="0"/>
                  <a:pt x="2098588" y="52389"/>
                  <a:pt x="2098588" y="117013"/>
                </a:cubicBezTo>
                <a:lnTo>
                  <a:pt x="2098588" y="1053117"/>
                </a:lnTo>
                <a:cubicBezTo>
                  <a:pt x="2098588" y="1117741"/>
                  <a:pt x="2046199" y="1170130"/>
                  <a:pt x="1981575" y="1170130"/>
                </a:cubicBezTo>
                <a:lnTo>
                  <a:pt x="117013" y="1170130"/>
                </a:lnTo>
                <a:cubicBezTo>
                  <a:pt x="52389" y="1170130"/>
                  <a:pt x="0" y="1117741"/>
                  <a:pt x="0" y="1053117"/>
                </a:cubicBezTo>
                <a:lnTo>
                  <a:pt x="0" y="117013"/>
                </a:lnTo>
                <a:close/>
              </a:path>
            </a:pathLst>
          </a:custGeom>
        </xdr:spPr>
        <xdr:style>
          <a:lnRef idx="2">
            <a:schemeClr val="lt1">
              <a:hueOff val="0"/>
              <a:satOff val="0"/>
              <a:lumOff val="0"/>
              <a:alphaOff val="0"/>
            </a:schemeClr>
          </a:lnRef>
          <a:fillRef idx="1">
            <a:schemeClr val="accent5">
              <a:shade val="80000"/>
              <a:hueOff val="0"/>
              <a:satOff val="0"/>
              <a:lumOff val="0"/>
              <a:alphaOff val="0"/>
            </a:schemeClr>
          </a:fillRef>
          <a:effectRef idx="0">
            <a:schemeClr val="accent5">
              <a:shade val="80000"/>
              <a:hueOff val="0"/>
              <a:satOff val="0"/>
              <a:lumOff val="0"/>
              <a:alphaOff val="0"/>
            </a:schemeClr>
          </a:effectRef>
          <a:fontRef idx="minor">
            <a:schemeClr val="lt1"/>
          </a:fontRef>
        </xdr:style>
        <xdr:txBody>
          <a:bodyPr spcFirstLastPara="0" vert="horz" wrap="square" lIns="152382" tIns="152382" rIns="152382" bIns="152382" numCol="1" spcCol="1270" anchor="ctr" anchorCtr="0">
            <a:noAutofit/>
          </a:bodyPr>
          <a:lstStyle>
            <a:defPPr>
              <a:defRPr lang="en-GB"/>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lvl="0" algn="ctr" defTabSz="1377950">
              <a:lnSpc>
                <a:spcPct val="90000"/>
              </a:lnSpc>
              <a:spcBef>
                <a:spcPct val="0"/>
              </a:spcBef>
              <a:spcAft>
                <a:spcPct val="35000"/>
              </a:spcAft>
            </a:pPr>
            <a:r>
              <a:rPr lang="en-GB" sz="3100" kern="1200"/>
              <a:t>Outcomes</a:t>
            </a:r>
            <a:endParaRPr lang="en-US" sz="3100" kern="1200"/>
          </a:p>
        </xdr:txBody>
      </xdr:sp>
      <xdr:sp macro="" textlink="">
        <xdr:nvSpPr>
          <xdr:cNvPr id="30" name="Freeform 29">
            <a:extLst>
              <a:ext uri="{FF2B5EF4-FFF2-40B4-BE49-F238E27FC236}">
                <a16:creationId xmlns:a16="http://schemas.microsoft.com/office/drawing/2014/main" id="{00000000-0008-0000-0200-00001E000000}"/>
              </a:ext>
            </a:extLst>
          </xdr:cNvPr>
          <xdr:cNvSpPr/>
        </xdr:nvSpPr>
        <xdr:spPr>
          <a:xfrm>
            <a:off x="8413750" y="7482416"/>
            <a:ext cx="1989667" cy="836083"/>
          </a:xfrm>
          <a:custGeom>
            <a:avLst/>
            <a:gdLst>
              <a:gd name="connsiteX0" fmla="*/ 0 w 2098588"/>
              <a:gd name="connsiteY0" fmla="*/ 117013 h 1170130"/>
              <a:gd name="connsiteX1" fmla="*/ 117013 w 2098588"/>
              <a:gd name="connsiteY1" fmla="*/ 0 h 1170130"/>
              <a:gd name="connsiteX2" fmla="*/ 1981575 w 2098588"/>
              <a:gd name="connsiteY2" fmla="*/ 0 h 1170130"/>
              <a:gd name="connsiteX3" fmla="*/ 2098588 w 2098588"/>
              <a:gd name="connsiteY3" fmla="*/ 117013 h 1170130"/>
              <a:gd name="connsiteX4" fmla="*/ 2098588 w 2098588"/>
              <a:gd name="connsiteY4" fmla="*/ 1053117 h 1170130"/>
              <a:gd name="connsiteX5" fmla="*/ 1981575 w 2098588"/>
              <a:gd name="connsiteY5" fmla="*/ 1170130 h 1170130"/>
              <a:gd name="connsiteX6" fmla="*/ 117013 w 2098588"/>
              <a:gd name="connsiteY6" fmla="*/ 1170130 h 1170130"/>
              <a:gd name="connsiteX7" fmla="*/ 0 w 2098588"/>
              <a:gd name="connsiteY7" fmla="*/ 1053117 h 1170130"/>
              <a:gd name="connsiteX8" fmla="*/ 0 w 2098588"/>
              <a:gd name="connsiteY8" fmla="*/ 117013 h 1170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98588" h="1170130">
                <a:moveTo>
                  <a:pt x="0" y="117013"/>
                </a:moveTo>
                <a:cubicBezTo>
                  <a:pt x="0" y="52389"/>
                  <a:pt x="52389" y="0"/>
                  <a:pt x="117013" y="0"/>
                </a:cubicBezTo>
                <a:lnTo>
                  <a:pt x="1981575" y="0"/>
                </a:lnTo>
                <a:cubicBezTo>
                  <a:pt x="2046199" y="0"/>
                  <a:pt x="2098588" y="52389"/>
                  <a:pt x="2098588" y="117013"/>
                </a:cubicBezTo>
                <a:lnTo>
                  <a:pt x="2098588" y="1053117"/>
                </a:lnTo>
                <a:cubicBezTo>
                  <a:pt x="2098588" y="1117741"/>
                  <a:pt x="2046199" y="1170130"/>
                  <a:pt x="1981575" y="1170130"/>
                </a:cubicBezTo>
                <a:lnTo>
                  <a:pt x="117013" y="1170130"/>
                </a:lnTo>
                <a:cubicBezTo>
                  <a:pt x="52389" y="1170130"/>
                  <a:pt x="0" y="1117741"/>
                  <a:pt x="0" y="1053117"/>
                </a:cubicBezTo>
                <a:lnTo>
                  <a:pt x="0" y="117013"/>
                </a:lnTo>
                <a:close/>
              </a:path>
            </a:pathLst>
          </a:custGeom>
        </xdr:spPr>
        <xdr:style>
          <a:lnRef idx="2">
            <a:schemeClr val="lt1">
              <a:hueOff val="0"/>
              <a:satOff val="0"/>
              <a:lumOff val="0"/>
              <a:alphaOff val="0"/>
            </a:schemeClr>
          </a:lnRef>
          <a:fillRef idx="1">
            <a:schemeClr val="accent5">
              <a:shade val="80000"/>
              <a:hueOff val="0"/>
              <a:satOff val="0"/>
              <a:lumOff val="0"/>
              <a:alphaOff val="0"/>
            </a:schemeClr>
          </a:fillRef>
          <a:effectRef idx="0">
            <a:schemeClr val="accent5">
              <a:shade val="80000"/>
              <a:hueOff val="0"/>
              <a:satOff val="0"/>
              <a:lumOff val="0"/>
              <a:alphaOff val="0"/>
            </a:schemeClr>
          </a:effectRef>
          <a:fontRef idx="minor">
            <a:schemeClr val="lt1"/>
          </a:fontRef>
        </xdr:style>
        <xdr:txBody>
          <a:bodyPr spcFirstLastPara="0" vert="horz" wrap="square" lIns="152382" tIns="152382" rIns="152382" bIns="152382" numCol="1" spcCol="1270" anchor="ctr" anchorCtr="0">
            <a:noAutofit/>
          </a:bodyPr>
          <a:lstStyle>
            <a:defPPr>
              <a:defRPr lang="en-GB"/>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lvl="0" algn="ctr" defTabSz="1377950">
              <a:lnSpc>
                <a:spcPct val="90000"/>
              </a:lnSpc>
              <a:spcBef>
                <a:spcPct val="0"/>
              </a:spcBef>
              <a:spcAft>
                <a:spcPct val="35000"/>
              </a:spcAft>
            </a:pPr>
            <a:r>
              <a:rPr lang="en-GB" sz="3100" kern="1200"/>
              <a:t>Benefits</a:t>
            </a:r>
            <a:endParaRPr lang="en-US" sz="3100" kern="1200"/>
          </a:p>
        </xdr:txBody>
      </xdr:sp>
      <xdr:sp macro="" textlink="">
        <xdr:nvSpPr>
          <xdr:cNvPr id="6" name="Right Arrow 5">
            <a:extLst>
              <a:ext uri="{FF2B5EF4-FFF2-40B4-BE49-F238E27FC236}">
                <a16:creationId xmlns:a16="http://schemas.microsoft.com/office/drawing/2014/main" id="{00000000-0008-0000-0200-000006000000}"/>
              </a:ext>
            </a:extLst>
          </xdr:cNvPr>
          <xdr:cNvSpPr/>
        </xdr:nvSpPr>
        <xdr:spPr>
          <a:xfrm>
            <a:off x="4360333" y="7619999"/>
            <a:ext cx="687917" cy="529166"/>
          </a:xfrm>
          <a:prstGeom prst="righ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Right Arrow 30">
            <a:extLst>
              <a:ext uri="{FF2B5EF4-FFF2-40B4-BE49-F238E27FC236}">
                <a16:creationId xmlns:a16="http://schemas.microsoft.com/office/drawing/2014/main" id="{00000000-0008-0000-0200-00001F000000}"/>
              </a:ext>
            </a:extLst>
          </xdr:cNvPr>
          <xdr:cNvSpPr/>
        </xdr:nvSpPr>
        <xdr:spPr>
          <a:xfrm>
            <a:off x="7535334" y="7619999"/>
            <a:ext cx="687917" cy="529166"/>
          </a:xfrm>
          <a:prstGeom prst="righ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5</xdr:col>
      <xdr:colOff>4645</xdr:colOff>
      <xdr:row>64</xdr:row>
      <xdr:rowOff>97130</xdr:rowOff>
    </xdr:from>
    <xdr:to>
      <xdr:col>17</xdr:col>
      <xdr:colOff>438564</xdr:colOff>
      <xdr:row>76</xdr:row>
      <xdr:rowOff>91795</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9992" t="41451" r="11465" b="17809"/>
        <a:stretch/>
      </xdr:blipFill>
      <xdr:spPr>
        <a:xfrm>
          <a:off x="2155797" y="12415417"/>
          <a:ext cx="7750446" cy="2298730"/>
        </a:xfrm>
        <a:prstGeom prst="rect">
          <a:avLst/>
        </a:prstGeom>
      </xdr:spPr>
    </xdr:pic>
    <xdr:clientData/>
  </xdr:twoCellAnchor>
  <xdr:twoCellAnchor editAs="oneCell">
    <xdr:from>
      <xdr:col>13</xdr:col>
      <xdr:colOff>0</xdr:colOff>
      <xdr:row>119</xdr:row>
      <xdr:rowOff>0</xdr:rowOff>
    </xdr:from>
    <xdr:to>
      <xdr:col>13</xdr:col>
      <xdr:colOff>304800</xdr:colOff>
      <xdr:row>120</xdr:row>
      <xdr:rowOff>114301</xdr:rowOff>
    </xdr:to>
    <xdr:sp macro="" textlink="">
      <xdr:nvSpPr>
        <xdr:cNvPr id="32" name="AutoShape 3" descr="Image result for gmca logo">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7029450" y="3419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239341</xdr:colOff>
      <xdr:row>128</xdr:row>
      <xdr:rowOff>154459</xdr:rowOff>
    </xdr:from>
    <xdr:to>
      <xdr:col>10</xdr:col>
      <xdr:colOff>352753</xdr:colOff>
      <xdr:row>136</xdr:row>
      <xdr:rowOff>147371</xdr:rowOff>
    </xdr:to>
    <xdr:grpSp>
      <xdr:nvGrpSpPr>
        <xdr:cNvPr id="33" name="Group 32">
          <a:extLst>
            <a:ext uri="{FF2B5EF4-FFF2-40B4-BE49-F238E27FC236}">
              <a16:creationId xmlns:a16="http://schemas.microsoft.com/office/drawing/2014/main" id="{00000000-0008-0000-0200-000021000000}"/>
            </a:ext>
          </a:extLst>
        </xdr:cNvPr>
        <xdr:cNvGrpSpPr/>
      </xdr:nvGrpSpPr>
      <xdr:grpSpPr>
        <a:xfrm>
          <a:off x="4337208" y="23996592"/>
          <a:ext cx="1366478" cy="1483046"/>
          <a:chOff x="2573934" y="205"/>
          <a:chExt cx="1908915" cy="1908915"/>
        </a:xfrm>
        <a:solidFill>
          <a:schemeClr val="accent1">
            <a:lumMod val="75000"/>
          </a:schemeClr>
        </a:solidFill>
      </xdr:grpSpPr>
      <xdr:sp macro="" textlink="">
        <xdr:nvSpPr>
          <xdr:cNvPr id="62" name="Oval 61">
            <a:extLst>
              <a:ext uri="{FF2B5EF4-FFF2-40B4-BE49-F238E27FC236}">
                <a16:creationId xmlns:a16="http://schemas.microsoft.com/office/drawing/2014/main" id="{00000000-0008-0000-0200-00003E000000}"/>
              </a:ext>
            </a:extLst>
          </xdr:cNvPr>
          <xdr:cNvSpPr/>
        </xdr:nvSpPr>
        <xdr:spPr>
          <a:xfrm>
            <a:off x="2573934" y="205"/>
            <a:ext cx="1908915" cy="1908915"/>
          </a:xfrm>
          <a:prstGeom prst="ellipse">
            <a:avLst/>
          </a:prstGeom>
          <a:grpFill/>
        </xdr:spPr>
        <xdr:style>
          <a:lnRef idx="2">
            <a:schemeClr val="lt1">
              <a:hueOff val="0"/>
              <a:satOff val="0"/>
              <a:lumOff val="0"/>
              <a:alphaOff val="0"/>
            </a:schemeClr>
          </a:lnRef>
          <a:fillRef idx="1">
            <a:schemeClr val="accent2">
              <a:shade val="80000"/>
              <a:hueOff val="0"/>
              <a:satOff val="0"/>
              <a:lumOff val="0"/>
              <a:alphaOff val="0"/>
            </a:schemeClr>
          </a:fillRef>
          <a:effectRef idx="0">
            <a:schemeClr val="accent2">
              <a:shade val="80000"/>
              <a:hueOff val="0"/>
              <a:satOff val="0"/>
              <a:lumOff val="0"/>
              <a:alphaOff val="0"/>
            </a:schemeClr>
          </a:effectRef>
          <a:fontRef idx="minor">
            <a:schemeClr val="lt1"/>
          </a:fontRef>
        </xdr:style>
      </xdr:sp>
      <xdr:sp macro="" textlink="">
        <xdr:nvSpPr>
          <xdr:cNvPr id="63" name="Oval 4">
            <a:extLst>
              <a:ext uri="{FF2B5EF4-FFF2-40B4-BE49-F238E27FC236}">
                <a16:creationId xmlns:a16="http://schemas.microsoft.com/office/drawing/2014/main" id="{00000000-0008-0000-0200-00003F000000}"/>
              </a:ext>
            </a:extLst>
          </xdr:cNvPr>
          <xdr:cNvSpPr txBox="1"/>
        </xdr:nvSpPr>
        <xdr:spPr>
          <a:xfrm>
            <a:off x="2853488" y="279759"/>
            <a:ext cx="1349807" cy="134980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n-GB" sz="1400" b="1" kern="1200">
                <a:latin typeface="Arial" panose="020B0604020202020204" pitchFamily="34" charset="0"/>
                <a:cs typeface="Arial" panose="020B0604020202020204" pitchFamily="34" charset="0"/>
              </a:rPr>
              <a:t>Cost-Benefit Analysis tool</a:t>
            </a:r>
            <a:endParaRPr lang="en-US" sz="1400" b="1" kern="1200">
              <a:latin typeface="Arial" panose="020B0604020202020204" pitchFamily="34" charset="0"/>
              <a:cs typeface="Arial" panose="020B0604020202020204" pitchFamily="34" charset="0"/>
            </a:endParaRPr>
          </a:p>
        </xdr:txBody>
      </xdr:sp>
    </xdr:grpSp>
    <xdr:clientData/>
  </xdr:twoCellAnchor>
  <xdr:twoCellAnchor>
    <xdr:from>
      <xdr:col>10</xdr:col>
      <xdr:colOff>206792</xdr:colOff>
      <xdr:row>136</xdr:row>
      <xdr:rowOff>106183</xdr:rowOff>
    </xdr:from>
    <xdr:to>
      <xdr:col>11</xdr:col>
      <xdr:colOff>44204</xdr:colOff>
      <xdr:row>138</xdr:row>
      <xdr:rowOff>131416</xdr:rowOff>
    </xdr:to>
    <xdr:grpSp>
      <xdr:nvGrpSpPr>
        <xdr:cNvPr id="34" name="Group 33">
          <a:extLst>
            <a:ext uri="{FF2B5EF4-FFF2-40B4-BE49-F238E27FC236}">
              <a16:creationId xmlns:a16="http://schemas.microsoft.com/office/drawing/2014/main" id="{00000000-0008-0000-0200-000022000000}"/>
            </a:ext>
          </a:extLst>
        </xdr:cNvPr>
        <xdr:cNvGrpSpPr/>
      </xdr:nvGrpSpPr>
      <xdr:grpSpPr>
        <a:xfrm>
          <a:off x="5557725" y="25438450"/>
          <a:ext cx="463946" cy="397766"/>
          <a:chOff x="3915901" y="1929819"/>
          <a:chExt cx="644258" cy="507948"/>
        </a:xfrm>
        <a:solidFill>
          <a:schemeClr val="accent1">
            <a:lumMod val="75000"/>
          </a:schemeClr>
        </a:solidFill>
      </xdr:grpSpPr>
      <xdr:sp macro="" textlink="">
        <xdr:nvSpPr>
          <xdr:cNvPr id="60" name="Right Arrow 59">
            <a:extLst>
              <a:ext uri="{FF2B5EF4-FFF2-40B4-BE49-F238E27FC236}">
                <a16:creationId xmlns:a16="http://schemas.microsoft.com/office/drawing/2014/main" id="{00000000-0008-0000-0200-00003C000000}"/>
              </a:ext>
            </a:extLst>
          </xdr:cNvPr>
          <xdr:cNvSpPr/>
        </xdr:nvSpPr>
        <xdr:spPr>
          <a:xfrm rot="3600000">
            <a:off x="3984056" y="1861664"/>
            <a:ext cx="507948" cy="644258"/>
          </a:xfrm>
          <a:prstGeom prst="rightArrow">
            <a:avLst>
              <a:gd name="adj1" fmla="val 60000"/>
              <a:gd name="adj2" fmla="val 50000"/>
            </a:avLst>
          </a:prstGeom>
          <a:grpFill/>
        </xdr:spPr>
        <xdr:style>
          <a:lnRef idx="0">
            <a:schemeClr val="accent2">
              <a:shade val="90000"/>
              <a:hueOff val="0"/>
              <a:satOff val="0"/>
              <a:lumOff val="0"/>
              <a:alphaOff val="0"/>
            </a:schemeClr>
          </a:lnRef>
          <a:fillRef idx="1">
            <a:schemeClr val="accent2">
              <a:shade val="90000"/>
              <a:hueOff val="0"/>
              <a:satOff val="0"/>
              <a:lumOff val="0"/>
              <a:alphaOff val="0"/>
            </a:schemeClr>
          </a:fillRef>
          <a:effectRef idx="0">
            <a:schemeClr val="accent2">
              <a:shade val="90000"/>
              <a:hueOff val="0"/>
              <a:satOff val="0"/>
              <a:lumOff val="0"/>
              <a:alphaOff val="0"/>
            </a:schemeClr>
          </a:effectRef>
          <a:fontRef idx="minor">
            <a:schemeClr val="lt1"/>
          </a:fontRef>
        </xdr:style>
      </xdr:sp>
      <xdr:sp macro="" textlink="">
        <xdr:nvSpPr>
          <xdr:cNvPr id="61" name="Right Arrow 6">
            <a:extLst>
              <a:ext uri="{FF2B5EF4-FFF2-40B4-BE49-F238E27FC236}">
                <a16:creationId xmlns:a16="http://schemas.microsoft.com/office/drawing/2014/main" id="{00000000-0008-0000-0200-00003D000000}"/>
              </a:ext>
            </a:extLst>
          </xdr:cNvPr>
          <xdr:cNvSpPr txBox="1"/>
        </xdr:nvSpPr>
        <xdr:spPr>
          <a:xfrm rot="3600000">
            <a:off x="4022152" y="1924532"/>
            <a:ext cx="355564" cy="386554"/>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pPr lvl="0" algn="ctr" defTabSz="711200">
              <a:lnSpc>
                <a:spcPct val="90000"/>
              </a:lnSpc>
              <a:spcBef>
                <a:spcPct val="0"/>
              </a:spcBef>
              <a:spcAft>
                <a:spcPct val="35000"/>
              </a:spcAft>
            </a:pPr>
            <a:endParaRPr lang="en-US" sz="1100" b="1" kern="1200">
              <a:latin typeface="Arial" panose="020B0604020202020204" pitchFamily="34" charset="0"/>
              <a:cs typeface="Arial" panose="020B0604020202020204" pitchFamily="34" charset="0"/>
            </a:endParaRPr>
          </a:p>
        </xdr:txBody>
      </xdr:sp>
    </xdr:grpSp>
    <xdr:clientData/>
  </xdr:twoCellAnchor>
  <xdr:twoCellAnchor>
    <xdr:from>
      <xdr:col>10</xdr:col>
      <xdr:colOff>349966</xdr:colOff>
      <xdr:row>138</xdr:row>
      <xdr:rowOff>94247</xdr:rowOff>
    </xdr:from>
    <xdr:to>
      <xdr:col>12</xdr:col>
      <xdr:colOff>463379</xdr:colOff>
      <xdr:row>146</xdr:row>
      <xdr:rowOff>77230</xdr:rowOff>
    </xdr:to>
    <xdr:grpSp>
      <xdr:nvGrpSpPr>
        <xdr:cNvPr id="35" name="Group 34">
          <a:extLst>
            <a:ext uri="{FF2B5EF4-FFF2-40B4-BE49-F238E27FC236}">
              <a16:creationId xmlns:a16="http://schemas.microsoft.com/office/drawing/2014/main" id="{00000000-0008-0000-0200-000023000000}"/>
            </a:ext>
          </a:extLst>
        </xdr:cNvPr>
        <xdr:cNvGrpSpPr/>
      </xdr:nvGrpSpPr>
      <xdr:grpSpPr>
        <a:xfrm>
          <a:off x="5700899" y="25799047"/>
          <a:ext cx="1366480" cy="1473116"/>
          <a:chOff x="4007588" y="2483367"/>
          <a:chExt cx="1908915" cy="1908915"/>
        </a:xfrm>
        <a:solidFill>
          <a:schemeClr val="accent1">
            <a:lumMod val="75000"/>
          </a:schemeClr>
        </a:solidFill>
      </xdr:grpSpPr>
      <xdr:sp macro="" textlink="">
        <xdr:nvSpPr>
          <xdr:cNvPr id="58" name="Oval 57">
            <a:extLst>
              <a:ext uri="{FF2B5EF4-FFF2-40B4-BE49-F238E27FC236}">
                <a16:creationId xmlns:a16="http://schemas.microsoft.com/office/drawing/2014/main" id="{00000000-0008-0000-0200-00003A000000}"/>
              </a:ext>
            </a:extLst>
          </xdr:cNvPr>
          <xdr:cNvSpPr/>
        </xdr:nvSpPr>
        <xdr:spPr>
          <a:xfrm>
            <a:off x="4007588" y="2483367"/>
            <a:ext cx="1908915" cy="1908915"/>
          </a:xfrm>
          <a:prstGeom prst="ellipse">
            <a:avLst/>
          </a:prstGeom>
          <a:grpFill/>
        </xdr:spPr>
        <xdr:style>
          <a:lnRef idx="2">
            <a:schemeClr val="lt1">
              <a:hueOff val="0"/>
              <a:satOff val="0"/>
              <a:lumOff val="0"/>
              <a:alphaOff val="0"/>
            </a:schemeClr>
          </a:lnRef>
          <a:fillRef idx="1">
            <a:schemeClr val="accent2">
              <a:shade val="80000"/>
              <a:hueOff val="5330"/>
              <a:satOff val="-108"/>
              <a:lumOff val="11831"/>
              <a:alphaOff val="0"/>
            </a:schemeClr>
          </a:fillRef>
          <a:effectRef idx="0">
            <a:schemeClr val="accent2">
              <a:shade val="80000"/>
              <a:hueOff val="5330"/>
              <a:satOff val="-108"/>
              <a:lumOff val="11831"/>
              <a:alphaOff val="0"/>
            </a:schemeClr>
          </a:effectRef>
          <a:fontRef idx="minor">
            <a:schemeClr val="lt1"/>
          </a:fontRef>
        </xdr:style>
      </xdr:sp>
      <xdr:sp macro="" textlink="">
        <xdr:nvSpPr>
          <xdr:cNvPr id="59" name="Oval 8">
            <a:extLst>
              <a:ext uri="{FF2B5EF4-FFF2-40B4-BE49-F238E27FC236}">
                <a16:creationId xmlns:a16="http://schemas.microsoft.com/office/drawing/2014/main" id="{00000000-0008-0000-0200-00003B000000}"/>
              </a:ext>
            </a:extLst>
          </xdr:cNvPr>
          <xdr:cNvSpPr txBox="1"/>
        </xdr:nvSpPr>
        <xdr:spPr>
          <a:xfrm>
            <a:off x="4287142" y="2762921"/>
            <a:ext cx="1349807" cy="134980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n-GB" sz="1400" b="1" kern="1200">
                <a:latin typeface="Arial" panose="020B0604020202020204" pitchFamily="34" charset="0"/>
                <a:cs typeface="Arial" panose="020B0604020202020204" pitchFamily="34" charset="0"/>
              </a:rPr>
              <a:t>Unit Cost Database</a:t>
            </a:r>
            <a:endParaRPr lang="en-US" sz="1400" b="1" kern="1200">
              <a:latin typeface="Arial" panose="020B0604020202020204" pitchFamily="34" charset="0"/>
              <a:cs typeface="Arial" panose="020B0604020202020204" pitchFamily="34" charset="0"/>
            </a:endParaRPr>
          </a:p>
        </xdr:txBody>
      </xdr:sp>
    </xdr:grpSp>
    <xdr:clientData/>
  </xdr:twoCellAnchor>
  <xdr:twoCellAnchor>
    <xdr:from>
      <xdr:col>9</xdr:col>
      <xdr:colOff>163969</xdr:colOff>
      <xdr:row>141</xdr:row>
      <xdr:rowOff>84729</xdr:rowOff>
    </xdr:from>
    <xdr:to>
      <xdr:col>9</xdr:col>
      <xdr:colOff>524051</xdr:colOff>
      <xdr:row>144</xdr:row>
      <xdr:rowOff>28648</xdr:rowOff>
    </xdr:to>
    <xdr:grpSp>
      <xdr:nvGrpSpPr>
        <xdr:cNvPr id="36" name="Group 35">
          <a:extLst>
            <a:ext uri="{FF2B5EF4-FFF2-40B4-BE49-F238E27FC236}">
              <a16:creationId xmlns:a16="http://schemas.microsoft.com/office/drawing/2014/main" id="{00000000-0008-0000-0200-000024000000}"/>
            </a:ext>
          </a:extLst>
        </xdr:cNvPr>
        <xdr:cNvGrpSpPr/>
      </xdr:nvGrpSpPr>
      <xdr:grpSpPr>
        <a:xfrm>
          <a:off x="4888369" y="26348329"/>
          <a:ext cx="360082" cy="502719"/>
          <a:chOff x="3288793" y="3115695"/>
          <a:chExt cx="507948" cy="644258"/>
        </a:xfrm>
        <a:solidFill>
          <a:schemeClr val="accent1">
            <a:lumMod val="75000"/>
          </a:schemeClr>
        </a:solidFill>
      </xdr:grpSpPr>
      <xdr:sp macro="" textlink="">
        <xdr:nvSpPr>
          <xdr:cNvPr id="43" name="Right Arrow 42">
            <a:extLst>
              <a:ext uri="{FF2B5EF4-FFF2-40B4-BE49-F238E27FC236}">
                <a16:creationId xmlns:a16="http://schemas.microsoft.com/office/drawing/2014/main" id="{00000000-0008-0000-0200-00002B000000}"/>
              </a:ext>
            </a:extLst>
          </xdr:cNvPr>
          <xdr:cNvSpPr/>
        </xdr:nvSpPr>
        <xdr:spPr>
          <a:xfrm rot="10800000">
            <a:off x="3288793" y="3115695"/>
            <a:ext cx="507948" cy="644258"/>
          </a:xfrm>
          <a:prstGeom prst="rightArrow">
            <a:avLst>
              <a:gd name="adj1" fmla="val 60000"/>
              <a:gd name="adj2" fmla="val 50000"/>
            </a:avLst>
          </a:prstGeom>
          <a:grpFill/>
        </xdr:spPr>
        <xdr:style>
          <a:lnRef idx="0">
            <a:schemeClr val="accent2">
              <a:shade val="90000"/>
              <a:hueOff val="6095"/>
              <a:satOff val="-126"/>
              <a:lumOff val="10487"/>
              <a:alphaOff val="0"/>
            </a:schemeClr>
          </a:lnRef>
          <a:fillRef idx="1">
            <a:schemeClr val="accent2">
              <a:shade val="90000"/>
              <a:hueOff val="6095"/>
              <a:satOff val="-126"/>
              <a:lumOff val="10487"/>
              <a:alphaOff val="0"/>
            </a:schemeClr>
          </a:fillRef>
          <a:effectRef idx="0">
            <a:schemeClr val="accent2">
              <a:shade val="90000"/>
              <a:hueOff val="6095"/>
              <a:satOff val="-126"/>
              <a:lumOff val="10487"/>
              <a:alphaOff val="0"/>
            </a:schemeClr>
          </a:effectRef>
          <a:fontRef idx="minor">
            <a:schemeClr val="lt1"/>
          </a:fontRef>
        </xdr:style>
      </xdr:sp>
      <xdr:sp macro="" textlink="">
        <xdr:nvSpPr>
          <xdr:cNvPr id="56" name="Right Arrow 10">
            <a:extLst>
              <a:ext uri="{FF2B5EF4-FFF2-40B4-BE49-F238E27FC236}">
                <a16:creationId xmlns:a16="http://schemas.microsoft.com/office/drawing/2014/main" id="{00000000-0008-0000-0200-000038000000}"/>
              </a:ext>
            </a:extLst>
          </xdr:cNvPr>
          <xdr:cNvSpPr txBox="1"/>
        </xdr:nvSpPr>
        <xdr:spPr>
          <a:xfrm rot="21600000">
            <a:off x="3441177" y="3244547"/>
            <a:ext cx="355564" cy="386554"/>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pPr lvl="0" algn="ctr" defTabSz="711200">
              <a:lnSpc>
                <a:spcPct val="90000"/>
              </a:lnSpc>
              <a:spcBef>
                <a:spcPct val="0"/>
              </a:spcBef>
              <a:spcAft>
                <a:spcPct val="35000"/>
              </a:spcAft>
            </a:pPr>
            <a:endParaRPr lang="en-US" sz="1100" b="1" kern="1200">
              <a:latin typeface="Arial" panose="020B0604020202020204" pitchFamily="34" charset="0"/>
              <a:cs typeface="Arial" panose="020B0604020202020204" pitchFamily="34" charset="0"/>
            </a:endParaRPr>
          </a:p>
        </xdr:txBody>
      </xdr:sp>
    </xdr:grpSp>
    <xdr:clientData/>
  </xdr:twoCellAnchor>
  <xdr:twoCellAnchor>
    <xdr:from>
      <xdr:col>6</xdr:col>
      <xdr:colOff>308920</xdr:colOff>
      <xdr:row>138</xdr:row>
      <xdr:rowOff>119991</xdr:rowOff>
    </xdr:from>
    <xdr:to>
      <xdr:col>8</xdr:col>
      <xdr:colOff>422332</xdr:colOff>
      <xdr:row>146</xdr:row>
      <xdr:rowOff>102974</xdr:rowOff>
    </xdr:to>
    <xdr:grpSp>
      <xdr:nvGrpSpPr>
        <xdr:cNvPr id="37" name="Group 36">
          <a:extLst>
            <a:ext uri="{FF2B5EF4-FFF2-40B4-BE49-F238E27FC236}">
              <a16:creationId xmlns:a16="http://schemas.microsoft.com/office/drawing/2014/main" id="{00000000-0008-0000-0200-000025000000}"/>
            </a:ext>
          </a:extLst>
        </xdr:cNvPr>
        <xdr:cNvGrpSpPr/>
      </xdr:nvGrpSpPr>
      <xdr:grpSpPr>
        <a:xfrm>
          <a:off x="3153720" y="25824791"/>
          <a:ext cx="1366479" cy="1473116"/>
          <a:chOff x="1140280" y="2483367"/>
          <a:chExt cx="1908915" cy="1908915"/>
        </a:xfrm>
        <a:solidFill>
          <a:schemeClr val="accent1">
            <a:lumMod val="75000"/>
          </a:schemeClr>
        </a:solidFill>
      </xdr:grpSpPr>
      <xdr:sp macro="" textlink="">
        <xdr:nvSpPr>
          <xdr:cNvPr id="41" name="Oval 40">
            <a:extLst>
              <a:ext uri="{FF2B5EF4-FFF2-40B4-BE49-F238E27FC236}">
                <a16:creationId xmlns:a16="http://schemas.microsoft.com/office/drawing/2014/main" id="{00000000-0008-0000-0200-000029000000}"/>
              </a:ext>
            </a:extLst>
          </xdr:cNvPr>
          <xdr:cNvSpPr/>
        </xdr:nvSpPr>
        <xdr:spPr>
          <a:xfrm>
            <a:off x="1140280" y="2483367"/>
            <a:ext cx="1908915" cy="1908915"/>
          </a:xfrm>
          <a:prstGeom prst="ellipse">
            <a:avLst/>
          </a:prstGeom>
          <a:grpFill/>
        </xdr:spPr>
        <xdr:style>
          <a:lnRef idx="2">
            <a:schemeClr val="lt1">
              <a:hueOff val="0"/>
              <a:satOff val="0"/>
              <a:lumOff val="0"/>
              <a:alphaOff val="0"/>
            </a:schemeClr>
          </a:lnRef>
          <a:fillRef idx="1">
            <a:schemeClr val="accent2">
              <a:shade val="80000"/>
              <a:hueOff val="10660"/>
              <a:satOff val="-216"/>
              <a:lumOff val="23662"/>
              <a:alphaOff val="0"/>
            </a:schemeClr>
          </a:fillRef>
          <a:effectRef idx="0">
            <a:schemeClr val="accent2">
              <a:shade val="80000"/>
              <a:hueOff val="10660"/>
              <a:satOff val="-216"/>
              <a:lumOff val="23662"/>
              <a:alphaOff val="0"/>
            </a:schemeClr>
          </a:effectRef>
          <a:fontRef idx="minor">
            <a:schemeClr val="lt1"/>
          </a:fontRef>
        </xdr:style>
      </xdr:sp>
      <xdr:sp macro="" textlink="">
        <xdr:nvSpPr>
          <xdr:cNvPr id="42" name="Oval 12">
            <a:extLst>
              <a:ext uri="{FF2B5EF4-FFF2-40B4-BE49-F238E27FC236}">
                <a16:creationId xmlns:a16="http://schemas.microsoft.com/office/drawing/2014/main" id="{00000000-0008-0000-0200-00002A000000}"/>
              </a:ext>
            </a:extLst>
          </xdr:cNvPr>
          <xdr:cNvSpPr txBox="1"/>
        </xdr:nvSpPr>
        <xdr:spPr>
          <a:xfrm>
            <a:off x="1419834" y="2762921"/>
            <a:ext cx="1349807" cy="134980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n-GB" sz="1400" b="1" kern="1200">
                <a:latin typeface="Arial" panose="020B0604020202020204" pitchFamily="34" charset="0"/>
                <a:cs typeface="Arial" panose="020B0604020202020204" pitchFamily="34" charset="0"/>
              </a:rPr>
              <a:t>Energy Benefit Roadmap</a:t>
            </a:r>
            <a:endParaRPr lang="en-US" sz="1400" b="1" kern="1200">
              <a:latin typeface="Arial" panose="020B0604020202020204" pitchFamily="34" charset="0"/>
              <a:cs typeface="Arial" panose="020B0604020202020204" pitchFamily="34" charset="0"/>
            </a:endParaRPr>
          </a:p>
        </xdr:txBody>
      </xdr:sp>
    </xdr:grpSp>
    <xdr:clientData/>
  </xdr:twoCellAnchor>
  <xdr:twoCellAnchor>
    <xdr:from>
      <xdr:col>8</xdr:col>
      <xdr:colOff>18939</xdr:colOff>
      <xdr:row>136</xdr:row>
      <xdr:rowOff>79596</xdr:rowOff>
    </xdr:from>
    <xdr:to>
      <xdr:col>8</xdr:col>
      <xdr:colOff>474187</xdr:colOff>
      <xdr:row>138</xdr:row>
      <xdr:rowOff>104829</xdr:rowOff>
    </xdr:to>
    <xdr:grpSp>
      <xdr:nvGrpSpPr>
        <xdr:cNvPr id="38" name="Group 37">
          <a:extLst>
            <a:ext uri="{FF2B5EF4-FFF2-40B4-BE49-F238E27FC236}">
              <a16:creationId xmlns:a16="http://schemas.microsoft.com/office/drawing/2014/main" id="{00000000-0008-0000-0200-000026000000}"/>
            </a:ext>
          </a:extLst>
        </xdr:cNvPr>
        <xdr:cNvGrpSpPr/>
      </xdr:nvGrpSpPr>
      <xdr:grpSpPr>
        <a:xfrm>
          <a:off x="4116806" y="25411863"/>
          <a:ext cx="455248" cy="397766"/>
          <a:chOff x="2482247" y="1954719"/>
          <a:chExt cx="644258" cy="507948"/>
        </a:xfrm>
        <a:solidFill>
          <a:schemeClr val="accent1">
            <a:lumMod val="75000"/>
          </a:schemeClr>
        </a:solidFill>
      </xdr:grpSpPr>
      <xdr:sp macro="" textlink="">
        <xdr:nvSpPr>
          <xdr:cNvPr id="39" name="Right Arrow 38">
            <a:extLst>
              <a:ext uri="{FF2B5EF4-FFF2-40B4-BE49-F238E27FC236}">
                <a16:creationId xmlns:a16="http://schemas.microsoft.com/office/drawing/2014/main" id="{00000000-0008-0000-0200-000027000000}"/>
              </a:ext>
            </a:extLst>
          </xdr:cNvPr>
          <xdr:cNvSpPr/>
        </xdr:nvSpPr>
        <xdr:spPr>
          <a:xfrm rot="18000000">
            <a:off x="2550402" y="1886564"/>
            <a:ext cx="507948" cy="644258"/>
          </a:xfrm>
          <a:prstGeom prst="rightArrow">
            <a:avLst>
              <a:gd name="adj1" fmla="val 60000"/>
              <a:gd name="adj2" fmla="val 50000"/>
            </a:avLst>
          </a:prstGeom>
          <a:grpFill/>
        </xdr:spPr>
        <xdr:style>
          <a:lnRef idx="0">
            <a:schemeClr val="accent2">
              <a:shade val="90000"/>
              <a:hueOff val="12189"/>
              <a:satOff val="-252"/>
              <a:lumOff val="20975"/>
              <a:alphaOff val="0"/>
            </a:schemeClr>
          </a:lnRef>
          <a:fillRef idx="1">
            <a:schemeClr val="accent2">
              <a:shade val="90000"/>
              <a:hueOff val="12189"/>
              <a:satOff val="-252"/>
              <a:lumOff val="20975"/>
              <a:alphaOff val="0"/>
            </a:schemeClr>
          </a:fillRef>
          <a:effectRef idx="0">
            <a:schemeClr val="accent2">
              <a:shade val="90000"/>
              <a:hueOff val="12189"/>
              <a:satOff val="-252"/>
              <a:lumOff val="20975"/>
              <a:alphaOff val="0"/>
            </a:schemeClr>
          </a:effectRef>
          <a:fontRef idx="minor">
            <a:schemeClr val="lt1"/>
          </a:fontRef>
        </xdr:style>
      </xdr:sp>
      <xdr:sp macro="" textlink="">
        <xdr:nvSpPr>
          <xdr:cNvPr id="40" name="Right Arrow 14">
            <a:extLst>
              <a:ext uri="{FF2B5EF4-FFF2-40B4-BE49-F238E27FC236}">
                <a16:creationId xmlns:a16="http://schemas.microsoft.com/office/drawing/2014/main" id="{00000000-0008-0000-0200-000028000000}"/>
              </a:ext>
            </a:extLst>
          </xdr:cNvPr>
          <xdr:cNvSpPr txBox="1"/>
        </xdr:nvSpPr>
        <xdr:spPr>
          <a:xfrm rot="18000000">
            <a:off x="2588498" y="2081400"/>
            <a:ext cx="355564" cy="386554"/>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pPr lvl="0" algn="ctr" defTabSz="711200">
              <a:lnSpc>
                <a:spcPct val="90000"/>
              </a:lnSpc>
              <a:spcBef>
                <a:spcPct val="0"/>
              </a:spcBef>
              <a:spcAft>
                <a:spcPct val="35000"/>
              </a:spcAft>
            </a:pPr>
            <a:endParaRPr lang="en-US" sz="1100" b="1" kern="1200">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2692</xdr:colOff>
      <xdr:row>7</xdr:row>
      <xdr:rowOff>15055</xdr:rowOff>
    </xdr:from>
    <xdr:to>
      <xdr:col>3</xdr:col>
      <xdr:colOff>586670</xdr:colOff>
      <xdr:row>9</xdr:row>
      <xdr:rowOff>25823</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68344" y="1174620"/>
          <a:ext cx="1798761" cy="397290"/>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1</xdr:col>
      <xdr:colOff>2001</xdr:colOff>
      <xdr:row>10</xdr:row>
      <xdr:rowOff>17141</xdr:rowOff>
    </xdr:from>
    <xdr:to>
      <xdr:col>3</xdr:col>
      <xdr:colOff>592498</xdr:colOff>
      <xdr:row>12</xdr:row>
      <xdr:rowOff>27908</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167653" y="1756489"/>
          <a:ext cx="1805280" cy="397289"/>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6576</xdr:colOff>
      <xdr:row>13</xdr:row>
      <xdr:rowOff>27997</xdr:rowOff>
    </xdr:from>
    <xdr:to>
      <xdr:col>3</xdr:col>
      <xdr:colOff>590554</xdr:colOff>
      <xdr:row>15</xdr:row>
      <xdr:rowOff>38765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a:xfrm>
          <a:off x="172228" y="2347127"/>
          <a:ext cx="1798761" cy="397290"/>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9610</xdr:colOff>
      <xdr:row>16</xdr:row>
      <xdr:rowOff>24475</xdr:rowOff>
    </xdr:from>
    <xdr:to>
      <xdr:col>4</xdr:col>
      <xdr:colOff>1</xdr:colOff>
      <xdr:row>18</xdr:row>
      <xdr:rowOff>35242</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a:xfrm>
          <a:off x="175262" y="2923388"/>
          <a:ext cx="1798761" cy="397289"/>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7" name="AutoShape 1" descr="Image result for gmca logo">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70199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 name="AutoShape 2" descr="Image result for gmca logo">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9" name="AutoShape 3" descr="Image result for gmca logo">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0" name="AutoShape 5" descr="Image result for new economy">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88582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283845</xdr:colOff>
      <xdr:row>10</xdr:row>
      <xdr:rowOff>76200</xdr:rowOff>
    </xdr:to>
    <xdr:sp macro="" textlink="">
      <xdr:nvSpPr>
        <xdr:cNvPr id="11" name="AutoShape 1" descr="Image result for gmca logo">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70199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2" name="AutoShape 2" descr="Image result for gmca logo">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13" name="AutoShape 3" descr="Image result for gmca logo">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70294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14" name="AutoShape 5" descr="Image result for new economy">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88582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60036" cy="578891"/>
        </a:xfrm>
        <a:prstGeom prst="rect">
          <a:avLst/>
        </a:prstGeom>
        <a:ln>
          <a:noFill/>
        </a:ln>
      </xdr:spPr>
    </xdr:pic>
    <xdr:clientData/>
  </xdr:twoCellAnchor>
  <xdr:twoCellAnchor>
    <xdr:from>
      <xdr:col>5</xdr:col>
      <xdr:colOff>268080</xdr:colOff>
      <xdr:row>13</xdr:row>
      <xdr:rowOff>180008</xdr:rowOff>
    </xdr:from>
    <xdr:to>
      <xdr:col>6</xdr:col>
      <xdr:colOff>428625</xdr:colOff>
      <xdr:row>17</xdr:row>
      <xdr:rowOff>57149</xdr:rowOff>
    </xdr:to>
    <xdr:sp macro="" textlink="">
      <xdr:nvSpPr>
        <xdr:cNvPr id="16" name="Rectangle 15">
          <a:hlinkClick xmlns:r="http://schemas.openxmlformats.org/officeDocument/2006/relationships" r:id="rId6"/>
          <a:extLst>
            <a:ext uri="{FF2B5EF4-FFF2-40B4-BE49-F238E27FC236}">
              <a16:creationId xmlns:a16="http://schemas.microsoft.com/office/drawing/2014/main" id="{00000000-0008-0000-0300-000010000000}"/>
            </a:ext>
          </a:extLst>
        </xdr:cNvPr>
        <xdr:cNvSpPr/>
      </xdr:nvSpPr>
      <xdr:spPr>
        <a:xfrm>
          <a:off x="2420730" y="2456483"/>
          <a:ext cx="2246520" cy="639141"/>
        </a:xfrm>
        <a:prstGeom prst="rect">
          <a:avLst/>
        </a:prstGeom>
        <a:solidFill>
          <a:schemeClr val="accent1">
            <a:lumMod val="20000"/>
            <a:lumOff val="80000"/>
          </a:schemeClr>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latin typeface="Arial" panose="020B0604020202020204" pitchFamily="34" charset="0"/>
              <a:cs typeface="Arial" panose="020B0604020202020204" pitchFamily="34" charset="0"/>
            </a:rPr>
            <a:t>HM</a:t>
          </a:r>
          <a:r>
            <a:rPr lang="en-US" sz="1100" b="1" baseline="0">
              <a:solidFill>
                <a:sysClr val="windowText" lastClr="000000"/>
              </a:solidFill>
              <a:latin typeface="Arial" panose="020B0604020202020204" pitchFamily="34" charset="0"/>
              <a:cs typeface="Arial" panose="020B0604020202020204" pitchFamily="34" charset="0"/>
            </a:rPr>
            <a:t> Treasury's </a:t>
          </a:r>
        </a:p>
        <a:p>
          <a:pPr algn="ctr"/>
          <a:r>
            <a:rPr lang="en-US" sz="1100" b="1" baseline="0">
              <a:solidFill>
                <a:sysClr val="windowText" lastClr="000000"/>
              </a:solidFill>
              <a:latin typeface="Arial" panose="020B0604020202020204" pitchFamily="34" charset="0"/>
              <a:cs typeface="Arial" panose="020B0604020202020204" pitchFamily="34" charset="0"/>
            </a:rPr>
            <a:t>Green Book Guide for Appraisal &amp; Evaluation</a:t>
          </a:r>
          <a:endParaRPr lang="en-US"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704850</xdr:colOff>
      <xdr:row>13</xdr:row>
      <xdr:rowOff>171450</xdr:rowOff>
    </xdr:from>
    <xdr:to>
      <xdr:col>7</xdr:col>
      <xdr:colOff>693945</xdr:colOff>
      <xdr:row>17</xdr:row>
      <xdr:rowOff>48591</xdr:rowOff>
    </xdr:to>
    <xdr:sp macro="" textlink="">
      <xdr:nvSpPr>
        <xdr:cNvPr id="23" name="Rectangle 22">
          <a:hlinkClick xmlns:r="http://schemas.openxmlformats.org/officeDocument/2006/relationships" r:id="rId7"/>
          <a:extLst>
            <a:ext uri="{FF2B5EF4-FFF2-40B4-BE49-F238E27FC236}">
              <a16:creationId xmlns:a16="http://schemas.microsoft.com/office/drawing/2014/main" id="{00000000-0008-0000-0300-000017000000}"/>
            </a:ext>
          </a:extLst>
        </xdr:cNvPr>
        <xdr:cNvSpPr/>
      </xdr:nvSpPr>
      <xdr:spPr>
        <a:xfrm>
          <a:off x="4943475" y="2447925"/>
          <a:ext cx="2246520" cy="639141"/>
        </a:xfrm>
        <a:prstGeom prst="rect">
          <a:avLst/>
        </a:prstGeom>
        <a:solidFill>
          <a:schemeClr val="accent1">
            <a:lumMod val="20000"/>
            <a:lumOff val="80000"/>
          </a:schemeClr>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Energy</a:t>
          </a:r>
          <a:r>
            <a:rPr lang="en-US" sz="1100" b="1" baseline="0">
              <a:solidFill>
                <a:sysClr val="windowText" lastClr="000000"/>
              </a:solidFill>
              <a:latin typeface="Arial" panose="020B0604020202020204" pitchFamily="34" charset="0"/>
              <a:ea typeface="+mn-ea"/>
              <a:cs typeface="Arial" panose="020B0604020202020204" pitchFamily="34" charset="0"/>
            </a:rPr>
            <a:t> Use &amp; Greenhouse Gas Emissions Supplementary Guidance</a:t>
          </a:r>
          <a:endParaRPr lang="en-US" sz="11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5</xdr:col>
      <xdr:colOff>257175</xdr:colOff>
      <xdr:row>18</xdr:row>
      <xdr:rowOff>85725</xdr:rowOff>
    </xdr:from>
    <xdr:to>
      <xdr:col>6</xdr:col>
      <xdr:colOff>417720</xdr:colOff>
      <xdr:row>21</xdr:row>
      <xdr:rowOff>153366</xdr:rowOff>
    </xdr:to>
    <xdr:sp macro="" textlink="">
      <xdr:nvSpPr>
        <xdr:cNvPr id="24" name="Rectangle 23">
          <a:hlinkClick xmlns:r="http://schemas.openxmlformats.org/officeDocument/2006/relationships" r:id="rId8"/>
          <a:extLst>
            <a:ext uri="{FF2B5EF4-FFF2-40B4-BE49-F238E27FC236}">
              <a16:creationId xmlns:a16="http://schemas.microsoft.com/office/drawing/2014/main" id="{00000000-0008-0000-0300-000018000000}"/>
            </a:ext>
          </a:extLst>
        </xdr:cNvPr>
        <xdr:cNvSpPr/>
      </xdr:nvSpPr>
      <xdr:spPr>
        <a:xfrm>
          <a:off x="2409825" y="3314700"/>
          <a:ext cx="2246520" cy="639141"/>
        </a:xfrm>
        <a:prstGeom prst="rect">
          <a:avLst/>
        </a:prstGeom>
        <a:solidFill>
          <a:schemeClr val="accent1">
            <a:lumMod val="20000"/>
            <a:lumOff val="80000"/>
          </a:schemeClr>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Green Book supplementary</a:t>
          </a:r>
          <a:r>
            <a:rPr lang="en-US" sz="1100" b="1" baseline="0">
              <a:solidFill>
                <a:sysClr val="windowText" lastClr="000000"/>
              </a:solidFill>
              <a:latin typeface="Arial" panose="020B0604020202020204" pitchFamily="34" charset="0"/>
              <a:ea typeface="+mn-ea"/>
              <a:cs typeface="Arial" panose="020B0604020202020204" pitchFamily="34" charset="0"/>
            </a:rPr>
            <a:t> guidance: Environment</a:t>
          </a:r>
          <a:endParaRPr lang="en-US" sz="11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704850</xdr:colOff>
      <xdr:row>18</xdr:row>
      <xdr:rowOff>114300</xdr:rowOff>
    </xdr:from>
    <xdr:to>
      <xdr:col>7</xdr:col>
      <xdr:colOff>693945</xdr:colOff>
      <xdr:row>21</xdr:row>
      <xdr:rowOff>181941</xdr:rowOff>
    </xdr:to>
    <xdr:sp macro="" textlink="">
      <xdr:nvSpPr>
        <xdr:cNvPr id="25" name="Rectangle 24">
          <a:hlinkClick xmlns:r="http://schemas.openxmlformats.org/officeDocument/2006/relationships" r:id="rId9"/>
          <a:extLst>
            <a:ext uri="{FF2B5EF4-FFF2-40B4-BE49-F238E27FC236}">
              <a16:creationId xmlns:a16="http://schemas.microsoft.com/office/drawing/2014/main" id="{00000000-0008-0000-0300-000019000000}"/>
            </a:ext>
          </a:extLst>
        </xdr:cNvPr>
        <xdr:cNvSpPr/>
      </xdr:nvSpPr>
      <xdr:spPr>
        <a:xfrm>
          <a:off x="4943475" y="3343275"/>
          <a:ext cx="2246520" cy="639141"/>
        </a:xfrm>
        <a:prstGeom prst="rect">
          <a:avLst/>
        </a:prstGeom>
        <a:solidFill>
          <a:schemeClr val="accent1">
            <a:lumMod val="20000"/>
            <a:lumOff val="80000"/>
          </a:schemeClr>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Cost Benefit</a:t>
          </a:r>
          <a:r>
            <a:rPr lang="en-US" sz="1100" b="1" baseline="0">
              <a:solidFill>
                <a:sysClr val="windowText" lastClr="000000"/>
              </a:solidFill>
              <a:latin typeface="Arial" panose="020B0604020202020204" pitchFamily="34" charset="0"/>
              <a:ea typeface="+mn-ea"/>
              <a:cs typeface="Arial" panose="020B0604020202020204" pitchFamily="34" charset="0"/>
            </a:rPr>
            <a:t> Analysis Guidance for Local Partnerships</a:t>
          </a:r>
          <a:endParaRPr lang="en-US" sz="11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0</xdr:colOff>
      <xdr:row>45</xdr:row>
      <xdr:rowOff>0</xdr:rowOff>
    </xdr:from>
    <xdr:to>
      <xdr:col>8</xdr:col>
      <xdr:colOff>304800</xdr:colOff>
      <xdr:row>45</xdr:row>
      <xdr:rowOff>284693</xdr:rowOff>
    </xdr:to>
    <xdr:sp macro="" textlink="">
      <xdr:nvSpPr>
        <xdr:cNvPr id="26" name="AutoShape 3" descr="Image result for gmca logo">
          <a:extLst>
            <a:ext uri="{FF2B5EF4-FFF2-40B4-BE49-F238E27FC236}">
              <a16:creationId xmlns:a16="http://schemas.microsoft.com/office/drawing/2014/main" id="{519822C7-1EAB-4DD8-90D4-10FDC8EB07B5}"/>
            </a:ext>
          </a:extLst>
        </xdr:cNvPr>
        <xdr:cNvSpPr>
          <a:spLocks noChangeAspect="1" noChangeArrowheads="1"/>
        </xdr:cNvSpPr>
      </xdr:nvSpPr>
      <xdr:spPr bwMode="auto">
        <a:xfrm>
          <a:off x="3981450" y="7600950"/>
          <a:ext cx="304800" cy="2846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45</xdr:row>
      <xdr:rowOff>0</xdr:rowOff>
    </xdr:from>
    <xdr:to>
      <xdr:col>8</xdr:col>
      <xdr:colOff>304800</xdr:colOff>
      <xdr:row>45</xdr:row>
      <xdr:rowOff>284693</xdr:rowOff>
    </xdr:to>
    <xdr:sp macro="" textlink="">
      <xdr:nvSpPr>
        <xdr:cNvPr id="27" name="AutoShape 3" descr="Image result for gmca logo">
          <a:extLst>
            <a:ext uri="{FF2B5EF4-FFF2-40B4-BE49-F238E27FC236}">
              <a16:creationId xmlns:a16="http://schemas.microsoft.com/office/drawing/2014/main" id="{D725AAF1-C302-458F-B98A-2E6650B9172C}"/>
            </a:ext>
          </a:extLst>
        </xdr:cNvPr>
        <xdr:cNvSpPr>
          <a:spLocks noChangeAspect="1" noChangeArrowheads="1"/>
        </xdr:cNvSpPr>
      </xdr:nvSpPr>
      <xdr:spPr bwMode="auto">
        <a:xfrm>
          <a:off x="3981450" y="7600950"/>
          <a:ext cx="304800" cy="2846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320842</xdr:colOff>
      <xdr:row>1</xdr:row>
      <xdr:rowOff>0</xdr:rowOff>
    </xdr:to>
    <xdr:sp macro="" textlink="">
      <xdr:nvSpPr>
        <xdr:cNvPr id="25" name="AutoShape 1" descr="Image result for gmca logo">
          <a:extLst>
            <a:ext uri="{FF2B5EF4-FFF2-40B4-BE49-F238E27FC236}">
              <a16:creationId xmlns:a16="http://schemas.microsoft.com/office/drawing/2014/main" id="{00000000-0008-0000-0400-000019000000}"/>
            </a:ext>
          </a:extLst>
        </xdr:cNvPr>
        <xdr:cNvSpPr>
          <a:spLocks noChangeAspect="1" noChangeArrowheads="1"/>
        </xdr:cNvSpPr>
      </xdr:nvSpPr>
      <xdr:spPr bwMode="auto">
        <a:xfrm>
          <a:off x="64103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2" descr="Image result for gmca logo">
          <a:extLst>
            <a:ext uri="{FF2B5EF4-FFF2-40B4-BE49-F238E27FC236}">
              <a16:creationId xmlns:a16="http://schemas.microsoft.com/office/drawing/2014/main" id="{00000000-0008-0000-0400-00001A000000}"/>
            </a:ext>
          </a:extLst>
        </xdr:cNvPr>
        <xdr:cNvSpPr>
          <a:spLocks noChangeAspect="1" noChangeArrowheads="1"/>
        </xdr:cNvSpPr>
      </xdr:nvSpPr>
      <xdr:spPr bwMode="auto">
        <a:xfrm>
          <a:off x="64198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7" name="AutoShape 3" descr="Image result for gmca logo">
          <a:extLst>
            <a:ext uri="{FF2B5EF4-FFF2-40B4-BE49-F238E27FC236}">
              <a16:creationId xmlns:a16="http://schemas.microsoft.com/office/drawing/2014/main" id="{00000000-0008-0000-0400-00001B000000}"/>
            </a:ext>
          </a:extLst>
        </xdr:cNvPr>
        <xdr:cNvSpPr>
          <a:spLocks noChangeAspect="1" noChangeArrowheads="1"/>
        </xdr:cNvSpPr>
      </xdr:nvSpPr>
      <xdr:spPr bwMode="auto">
        <a:xfrm>
          <a:off x="64198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8" name="AutoShape 5" descr="Image result for new economy">
          <a:extLst>
            <a:ext uri="{FF2B5EF4-FFF2-40B4-BE49-F238E27FC236}">
              <a16:creationId xmlns:a16="http://schemas.microsoft.com/office/drawing/2014/main" id="{00000000-0008-0000-0400-00001C000000}"/>
            </a:ext>
          </a:extLst>
        </xdr:cNvPr>
        <xdr:cNvSpPr>
          <a:spLocks noChangeAspect="1" noChangeArrowheads="1"/>
        </xdr:cNvSpPr>
      </xdr:nvSpPr>
      <xdr:spPr bwMode="auto">
        <a:xfrm>
          <a:off x="8248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320842</xdr:colOff>
      <xdr:row>1</xdr:row>
      <xdr:rowOff>0</xdr:rowOff>
    </xdr:to>
    <xdr:sp macro="" textlink="">
      <xdr:nvSpPr>
        <xdr:cNvPr id="29" name="AutoShape 1" descr="Image result for gmca logo">
          <a:extLst>
            <a:ext uri="{FF2B5EF4-FFF2-40B4-BE49-F238E27FC236}">
              <a16:creationId xmlns:a16="http://schemas.microsoft.com/office/drawing/2014/main" id="{00000000-0008-0000-0400-00001D000000}"/>
            </a:ext>
          </a:extLst>
        </xdr:cNvPr>
        <xdr:cNvSpPr>
          <a:spLocks noChangeAspect="1" noChangeArrowheads="1"/>
        </xdr:cNvSpPr>
      </xdr:nvSpPr>
      <xdr:spPr bwMode="auto">
        <a:xfrm>
          <a:off x="6410325"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2" descr="Image result for gmca logo">
          <a:extLst>
            <a:ext uri="{FF2B5EF4-FFF2-40B4-BE49-F238E27FC236}">
              <a16:creationId xmlns:a16="http://schemas.microsoft.com/office/drawing/2014/main" id="{00000000-0008-0000-0400-00001E000000}"/>
            </a:ext>
          </a:extLst>
        </xdr:cNvPr>
        <xdr:cNvSpPr>
          <a:spLocks noChangeAspect="1" noChangeArrowheads="1"/>
        </xdr:cNvSpPr>
      </xdr:nvSpPr>
      <xdr:spPr bwMode="auto">
        <a:xfrm>
          <a:off x="64198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1" name="AutoShape 3" descr="Image result for gmca logo">
          <a:extLst>
            <a:ext uri="{FF2B5EF4-FFF2-40B4-BE49-F238E27FC236}">
              <a16:creationId xmlns:a16="http://schemas.microsoft.com/office/drawing/2014/main" id="{00000000-0008-0000-0400-00001F000000}"/>
            </a:ext>
          </a:extLst>
        </xdr:cNvPr>
        <xdr:cNvSpPr>
          <a:spLocks noChangeAspect="1" noChangeArrowheads="1"/>
        </xdr:cNvSpPr>
      </xdr:nvSpPr>
      <xdr:spPr bwMode="auto">
        <a:xfrm>
          <a:off x="64198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2" name="AutoShape 5" descr="Image result for new economy">
          <a:extLst>
            <a:ext uri="{FF2B5EF4-FFF2-40B4-BE49-F238E27FC236}">
              <a16:creationId xmlns:a16="http://schemas.microsoft.com/office/drawing/2014/main" id="{00000000-0008-0000-0400-000020000000}"/>
            </a:ext>
          </a:extLst>
        </xdr:cNvPr>
        <xdr:cNvSpPr>
          <a:spLocks noChangeAspect="1" noChangeArrowheads="1"/>
        </xdr:cNvSpPr>
      </xdr:nvSpPr>
      <xdr:spPr bwMode="auto">
        <a:xfrm>
          <a:off x="82486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3" name="Rounded Rectangle 32">
          <a:hlinkClick xmlns:r="http://schemas.openxmlformats.org/officeDocument/2006/relationships" r:id="rId1"/>
          <a:extLst>
            <a:ext uri="{FF2B5EF4-FFF2-40B4-BE49-F238E27FC236}">
              <a16:creationId xmlns:a16="http://schemas.microsoft.com/office/drawing/2014/main" id="{00000000-0008-0000-0400-000021000000}"/>
            </a:ext>
          </a:extLst>
        </xdr:cNvPr>
        <xdr:cNvSpPr/>
      </xdr:nvSpPr>
      <xdr:spPr>
        <a:xfrm>
          <a:off x="168350" y="1148530"/>
          <a:ext cx="181539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4" name="Rounded Rectangle 33">
          <a:hlinkClick xmlns:r="http://schemas.openxmlformats.org/officeDocument/2006/relationships" r:id="rId2"/>
          <a:extLst>
            <a:ext uri="{FF2B5EF4-FFF2-40B4-BE49-F238E27FC236}">
              <a16:creationId xmlns:a16="http://schemas.microsoft.com/office/drawing/2014/main" id="{00000000-0008-0000-0400-000022000000}"/>
            </a:ext>
          </a:extLst>
        </xdr:cNvPr>
        <xdr:cNvSpPr/>
      </xdr:nvSpPr>
      <xdr:spPr>
        <a:xfrm>
          <a:off x="167653" y="1722165"/>
          <a:ext cx="182197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5" name="Rounded Rectangle 34">
          <a:extLst>
            <a:ext uri="{FF2B5EF4-FFF2-40B4-BE49-F238E27FC236}">
              <a16:creationId xmlns:a16="http://schemas.microsoft.com/office/drawing/2014/main" id="{00000000-0008-0000-0400-000023000000}"/>
            </a:ext>
          </a:extLst>
        </xdr:cNvPr>
        <xdr:cNvSpPr/>
      </xdr:nvSpPr>
      <xdr:spPr>
        <a:xfrm>
          <a:off x="172270" y="2304444"/>
          <a:ext cx="181539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6" name="Rounded Rectangle 35">
          <a:hlinkClick xmlns:r="http://schemas.openxmlformats.org/officeDocument/2006/relationships" r:id="rId3"/>
          <a:extLst>
            <a:ext uri="{FF2B5EF4-FFF2-40B4-BE49-F238E27FC236}">
              <a16:creationId xmlns:a16="http://schemas.microsoft.com/office/drawing/2014/main" id="{00000000-0008-0000-0400-000024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37" name="AutoShape 1" descr="Image result for gmca logo">
          <a:extLst>
            <a:ext uri="{FF2B5EF4-FFF2-40B4-BE49-F238E27FC236}">
              <a16:creationId xmlns:a16="http://schemas.microsoft.com/office/drawing/2014/main" id="{00000000-0008-0000-0400-000025000000}"/>
            </a:ext>
          </a:extLst>
        </xdr:cNvPr>
        <xdr:cNvSpPr>
          <a:spLocks noChangeAspect="1" noChangeArrowheads="1"/>
        </xdr:cNvSpPr>
      </xdr:nvSpPr>
      <xdr:spPr bwMode="auto">
        <a:xfrm>
          <a:off x="70199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2" descr="Image result for gmca logo">
          <a:extLst>
            <a:ext uri="{FF2B5EF4-FFF2-40B4-BE49-F238E27FC236}">
              <a16:creationId xmlns:a16="http://schemas.microsoft.com/office/drawing/2014/main" id="{00000000-0008-0000-0400-000026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9" name="AutoShape 3" descr="Image result for gmca logo">
          <a:extLst>
            <a:ext uri="{FF2B5EF4-FFF2-40B4-BE49-F238E27FC236}">
              <a16:creationId xmlns:a16="http://schemas.microsoft.com/office/drawing/2014/main" id="{00000000-0008-0000-0400-000027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40" name="AutoShape 5" descr="Image result for new economy">
          <a:extLst>
            <a:ext uri="{FF2B5EF4-FFF2-40B4-BE49-F238E27FC236}">
              <a16:creationId xmlns:a16="http://schemas.microsoft.com/office/drawing/2014/main" id="{00000000-0008-0000-0400-000028000000}"/>
            </a:ext>
          </a:extLst>
        </xdr:cNvPr>
        <xdr:cNvSpPr>
          <a:spLocks noChangeAspect="1" noChangeArrowheads="1"/>
        </xdr:cNvSpPr>
      </xdr:nvSpPr>
      <xdr:spPr bwMode="auto">
        <a:xfrm>
          <a:off x="88582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2" name="AutoShape 2" descr="Image result for gmca logo">
          <a:extLst>
            <a:ext uri="{FF2B5EF4-FFF2-40B4-BE49-F238E27FC236}">
              <a16:creationId xmlns:a16="http://schemas.microsoft.com/office/drawing/2014/main" id="{00000000-0008-0000-0400-00002A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605148</xdr:colOff>
      <xdr:row>19</xdr:row>
      <xdr:rowOff>11120</xdr:rowOff>
    </xdr:from>
    <xdr:to>
      <xdr:col>20</xdr:col>
      <xdr:colOff>1123</xdr:colOff>
      <xdr:row>31</xdr:row>
      <xdr:rowOff>55221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5"/>
        <a:srcRect l="51807" t="42201" r="7973" b="12412"/>
        <a:stretch/>
      </xdr:blipFill>
      <xdr:spPr>
        <a:xfrm>
          <a:off x="7672698" y="3240095"/>
          <a:ext cx="3657600" cy="2324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287655</xdr:colOff>
      <xdr:row>1</xdr:row>
      <xdr:rowOff>0</xdr:rowOff>
    </xdr:to>
    <xdr:sp macro="" textlink="">
      <xdr:nvSpPr>
        <xdr:cNvPr id="2" name="AutoShape 1" descr="Image result for gmca logo">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64103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64198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64198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82486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6" name="AutoShape 1" descr="Image result for gmca logo">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6410325"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64198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64198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8248650" y="0"/>
          <a:ext cx="3048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a:off x="168350" y="1148530"/>
          <a:ext cx="181539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167653" y="1722165"/>
          <a:ext cx="182197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172270" y="2304444"/>
          <a:ext cx="181539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175332" y="2872550"/>
          <a:ext cx="18153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14" name="AutoShape 1" descr="Image result for gmca logo">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70199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70294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88582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18" name="AutoShape 1" descr="Image result for gmca logo">
          <a:extLst>
            <a:ext uri="{FF2B5EF4-FFF2-40B4-BE49-F238E27FC236}">
              <a16:creationId xmlns:a16="http://schemas.microsoft.com/office/drawing/2014/main" id="{00000000-0008-0000-0500-000012000000}"/>
            </a:ext>
          </a:extLst>
        </xdr:cNvPr>
        <xdr:cNvSpPr>
          <a:spLocks noChangeAspect="1" noChangeArrowheads="1"/>
        </xdr:cNvSpPr>
      </xdr:nvSpPr>
      <xdr:spPr bwMode="auto">
        <a:xfrm>
          <a:off x="70199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500-000013000000}"/>
            </a:ext>
          </a:extLst>
        </xdr:cNvPr>
        <xdr:cNvSpPr>
          <a:spLocks noChangeAspect="1" noChangeArrowheads="1"/>
        </xdr:cNvSpPr>
      </xdr:nvSpPr>
      <xdr:spPr bwMode="auto">
        <a:xfrm>
          <a:off x="70294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20" name="AutoShape 3" descr="Image result for gmca logo">
          <a:extLst>
            <a:ext uri="{FF2B5EF4-FFF2-40B4-BE49-F238E27FC236}">
              <a16:creationId xmlns:a16="http://schemas.microsoft.com/office/drawing/2014/main" id="{00000000-0008-0000-0500-000014000000}"/>
            </a:ext>
          </a:extLst>
        </xdr:cNvPr>
        <xdr:cNvSpPr>
          <a:spLocks noChangeAspect="1" noChangeArrowheads="1"/>
        </xdr:cNvSpPr>
      </xdr:nvSpPr>
      <xdr:spPr bwMode="auto">
        <a:xfrm>
          <a:off x="70294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21" name="AutoShape 5" descr="Image result for new economy">
          <a:extLst>
            <a:ext uri="{FF2B5EF4-FFF2-40B4-BE49-F238E27FC236}">
              <a16:creationId xmlns:a16="http://schemas.microsoft.com/office/drawing/2014/main" id="{00000000-0008-0000-0500-000015000000}"/>
            </a:ext>
          </a:extLst>
        </xdr:cNvPr>
        <xdr:cNvSpPr>
          <a:spLocks noChangeAspect="1" noChangeArrowheads="1"/>
        </xdr:cNvSpPr>
      </xdr:nvSpPr>
      <xdr:spPr bwMode="auto">
        <a:xfrm>
          <a:off x="88582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60036" cy="578891"/>
        </a:xfrm>
        <a:prstGeom prst="rect">
          <a:avLst/>
        </a:prstGeom>
        <a:ln>
          <a:noFill/>
        </a:ln>
      </xdr:spPr>
    </xdr:pic>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4" name="AutoShape 1" descr="Image result for gmca logo">
          <a:extLst>
            <a:ext uri="{FF2B5EF4-FFF2-40B4-BE49-F238E27FC236}">
              <a16:creationId xmlns:a16="http://schemas.microsoft.com/office/drawing/2014/main" id="{00000000-0008-0000-05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5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5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287655</xdr:colOff>
      <xdr:row>1</xdr:row>
      <xdr:rowOff>0</xdr:rowOff>
    </xdr:to>
    <xdr:sp macro="" textlink="">
      <xdr:nvSpPr>
        <xdr:cNvPr id="28" name="AutoShape 1" descr="Image result for gmca logo">
          <a:extLst>
            <a:ext uri="{FF2B5EF4-FFF2-40B4-BE49-F238E27FC236}">
              <a16:creationId xmlns:a16="http://schemas.microsoft.com/office/drawing/2014/main" id="{00000000-0008-0000-05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5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5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5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5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5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5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5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287655</xdr:colOff>
      <xdr:row>1</xdr:row>
      <xdr:rowOff>0</xdr:rowOff>
    </xdr:to>
    <xdr:sp macro="" textlink="">
      <xdr:nvSpPr>
        <xdr:cNvPr id="36" name="AutoShape 1" descr="Image result for gmca logo">
          <a:extLst>
            <a:ext uri="{FF2B5EF4-FFF2-40B4-BE49-F238E27FC236}">
              <a16:creationId xmlns:a16="http://schemas.microsoft.com/office/drawing/2014/main" id="{00000000-0008-0000-05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5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5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8</xdr:row>
      <xdr:rowOff>152400</xdr:rowOff>
    </xdr:from>
    <xdr:to>
      <xdr:col>13</xdr:col>
      <xdr:colOff>287655</xdr:colOff>
      <xdr:row>10</xdr:row>
      <xdr:rowOff>76200</xdr:rowOff>
    </xdr:to>
    <xdr:sp macro="" textlink="">
      <xdr:nvSpPr>
        <xdr:cNvPr id="40" name="AutoShape 1" descr="Image result for gmca logo">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5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13</xdr:row>
      <xdr:rowOff>0</xdr:rowOff>
    </xdr:from>
    <xdr:to>
      <xdr:col>13</xdr:col>
      <xdr:colOff>304800</xdr:colOff>
      <xdr:row>14</xdr:row>
      <xdr:rowOff>114300</xdr:rowOff>
    </xdr:to>
    <xdr:sp macro="" textlink="">
      <xdr:nvSpPr>
        <xdr:cNvPr id="42" name="AutoShape 3" descr="Image result for gmca logo">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8</xdr:row>
      <xdr:rowOff>0</xdr:rowOff>
    </xdr:from>
    <xdr:to>
      <xdr:col>16</xdr:col>
      <xdr:colOff>304800</xdr:colOff>
      <xdr:row>9</xdr:row>
      <xdr:rowOff>114300</xdr:rowOff>
    </xdr:to>
    <xdr:sp macro="" textlink="">
      <xdr:nvSpPr>
        <xdr:cNvPr id="43" name="AutoShape 5" descr="Image result for new economy">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0</xdr:colOff>
      <xdr:row>64</xdr:row>
      <xdr:rowOff>0</xdr:rowOff>
    </xdr:from>
    <xdr:to>
      <xdr:col>13</xdr:col>
      <xdr:colOff>304800</xdr:colOff>
      <xdr:row>65</xdr:row>
      <xdr:rowOff>114300</xdr:rowOff>
    </xdr:to>
    <xdr:sp macro="" textlink="">
      <xdr:nvSpPr>
        <xdr:cNvPr id="44" name="AutoShape 3" descr="Image result for gmca logo">
          <a:extLst>
            <a:ext uri="{FF2B5EF4-FFF2-40B4-BE49-F238E27FC236}">
              <a16:creationId xmlns:a16="http://schemas.microsoft.com/office/drawing/2014/main" id="{00000000-0008-0000-0500-00002C000000}"/>
            </a:ext>
          </a:extLst>
        </xdr:cNvPr>
        <xdr:cNvSpPr>
          <a:spLocks noChangeAspect="1" noChangeArrowheads="1"/>
        </xdr:cNvSpPr>
      </xdr:nvSpPr>
      <xdr:spPr bwMode="auto">
        <a:xfrm>
          <a:off x="6753225" y="945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75</xdr:row>
      <xdr:rowOff>0</xdr:rowOff>
    </xdr:from>
    <xdr:ext cx="304800" cy="311989"/>
    <xdr:sp macro="" textlink="">
      <xdr:nvSpPr>
        <xdr:cNvPr id="46" name="AutoShape 3" descr="Image result for gmca logo">
          <a:extLst>
            <a:ext uri="{FF2B5EF4-FFF2-40B4-BE49-F238E27FC236}">
              <a16:creationId xmlns:a16="http://schemas.microsoft.com/office/drawing/2014/main" id="{00000000-0008-0000-0500-00002E000000}"/>
            </a:ext>
          </a:extLst>
        </xdr:cNvPr>
        <xdr:cNvSpPr>
          <a:spLocks noChangeAspect="1" noChangeArrowheads="1"/>
        </xdr:cNvSpPr>
      </xdr:nvSpPr>
      <xdr:spPr bwMode="auto">
        <a:xfrm>
          <a:off x="7062877" y="11717547"/>
          <a:ext cx="304800" cy="3119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18</xdr:row>
      <xdr:rowOff>0</xdr:rowOff>
    </xdr:from>
    <xdr:to>
      <xdr:col>21</xdr:col>
      <xdr:colOff>508000</xdr:colOff>
      <xdr:row>33</xdr:row>
      <xdr:rowOff>52863</xdr:rowOff>
    </xdr:to>
    <xdr:pic>
      <xdr:nvPicPr>
        <xdr:cNvPr id="47" name="Picture 46" descr="A bar chart showing how a 'target-consistent' carbon value would be set. ">
          <a:extLst>
            <a:ext uri="{FF2B5EF4-FFF2-40B4-BE49-F238E27FC236}">
              <a16:creationId xmlns:a16="http://schemas.microsoft.com/office/drawing/2014/main" id="{EFF5EB1A-F157-4362-97A8-06F6F2855AA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87833" y="3090333"/>
          <a:ext cx="4254500" cy="281511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283845</xdr:colOff>
      <xdr:row>1</xdr:row>
      <xdr:rowOff>0</xdr:rowOff>
    </xdr:to>
    <xdr:sp macro="" textlink="">
      <xdr:nvSpPr>
        <xdr:cNvPr id="2" name="AutoShape 1" descr="Image result for gmca logo">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6" name="AutoShape 1" descr="Image result for gmca logo">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6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6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6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6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14" name="AutoShape 1" descr="Image result for gmca logo">
          <a:extLst>
            <a:ext uri="{FF2B5EF4-FFF2-40B4-BE49-F238E27FC236}">
              <a16:creationId xmlns:a16="http://schemas.microsoft.com/office/drawing/2014/main" id="{00000000-0008-0000-06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6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6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6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61</xdr:row>
      <xdr:rowOff>152400</xdr:rowOff>
    </xdr:from>
    <xdr:to>
      <xdr:col>13</xdr:col>
      <xdr:colOff>283845</xdr:colOff>
      <xdr:row>63</xdr:row>
      <xdr:rowOff>76200</xdr:rowOff>
    </xdr:to>
    <xdr:sp macro="" textlink="">
      <xdr:nvSpPr>
        <xdr:cNvPr id="18" name="AutoShape 1" descr="Image result for gmca logo">
          <a:extLst>
            <a:ext uri="{FF2B5EF4-FFF2-40B4-BE49-F238E27FC236}">
              <a16:creationId xmlns:a16="http://schemas.microsoft.com/office/drawing/2014/main" id="{00000000-0008-0000-06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6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62</xdr:row>
      <xdr:rowOff>0</xdr:rowOff>
    </xdr:from>
    <xdr:to>
      <xdr:col>13</xdr:col>
      <xdr:colOff>304800</xdr:colOff>
      <xdr:row>63</xdr:row>
      <xdr:rowOff>114300</xdr:rowOff>
    </xdr:to>
    <xdr:sp macro="" textlink="">
      <xdr:nvSpPr>
        <xdr:cNvPr id="20" name="AutoShape 3" descr="Image result for gmca logo">
          <a:extLst>
            <a:ext uri="{FF2B5EF4-FFF2-40B4-BE49-F238E27FC236}">
              <a16:creationId xmlns:a16="http://schemas.microsoft.com/office/drawing/2014/main" id="{00000000-0008-0000-06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52</xdr:row>
      <xdr:rowOff>0</xdr:rowOff>
    </xdr:from>
    <xdr:to>
      <xdr:col>17</xdr:col>
      <xdr:colOff>304800</xdr:colOff>
      <xdr:row>54</xdr:row>
      <xdr:rowOff>57150</xdr:rowOff>
    </xdr:to>
    <xdr:sp macro="" textlink="">
      <xdr:nvSpPr>
        <xdr:cNvPr id="21" name="AutoShape 5" descr="Image result for new economy">
          <a:extLst>
            <a:ext uri="{FF2B5EF4-FFF2-40B4-BE49-F238E27FC236}">
              <a16:creationId xmlns:a16="http://schemas.microsoft.com/office/drawing/2014/main" id="{00000000-0008-0000-06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4" name="AutoShape 1" descr="Image result for gmca logo">
          <a:extLst>
            <a:ext uri="{FF2B5EF4-FFF2-40B4-BE49-F238E27FC236}">
              <a16:creationId xmlns:a16="http://schemas.microsoft.com/office/drawing/2014/main" id="{00000000-0008-0000-06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6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8" name="AutoShape 1" descr="Image result for gmca logo">
          <a:extLst>
            <a:ext uri="{FF2B5EF4-FFF2-40B4-BE49-F238E27FC236}">
              <a16:creationId xmlns:a16="http://schemas.microsoft.com/office/drawing/2014/main" id="{00000000-0008-0000-06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6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6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6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6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6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6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6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36" name="AutoShape 1" descr="Image result for gmca logo">
          <a:extLst>
            <a:ext uri="{FF2B5EF4-FFF2-40B4-BE49-F238E27FC236}">
              <a16:creationId xmlns:a16="http://schemas.microsoft.com/office/drawing/2014/main" id="{00000000-0008-0000-06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6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6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6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61</xdr:row>
      <xdr:rowOff>152400</xdr:rowOff>
    </xdr:from>
    <xdr:to>
      <xdr:col>13</xdr:col>
      <xdr:colOff>283845</xdr:colOff>
      <xdr:row>63</xdr:row>
      <xdr:rowOff>76200</xdr:rowOff>
    </xdr:to>
    <xdr:sp macro="" textlink="">
      <xdr:nvSpPr>
        <xdr:cNvPr id="40" name="AutoShape 1" descr="Image result for gmca logo">
          <a:extLst>
            <a:ext uri="{FF2B5EF4-FFF2-40B4-BE49-F238E27FC236}">
              <a16:creationId xmlns:a16="http://schemas.microsoft.com/office/drawing/2014/main" id="{00000000-0008-0000-06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6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62</xdr:row>
      <xdr:rowOff>0</xdr:rowOff>
    </xdr:from>
    <xdr:to>
      <xdr:col>13</xdr:col>
      <xdr:colOff>304800</xdr:colOff>
      <xdr:row>63</xdr:row>
      <xdr:rowOff>114300</xdr:rowOff>
    </xdr:to>
    <xdr:sp macro="" textlink="">
      <xdr:nvSpPr>
        <xdr:cNvPr id="42" name="AutoShape 3" descr="Image result for gmca logo">
          <a:extLst>
            <a:ext uri="{FF2B5EF4-FFF2-40B4-BE49-F238E27FC236}">
              <a16:creationId xmlns:a16="http://schemas.microsoft.com/office/drawing/2014/main" id="{00000000-0008-0000-06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52</xdr:row>
      <xdr:rowOff>0</xdr:rowOff>
    </xdr:from>
    <xdr:to>
      <xdr:col>17</xdr:col>
      <xdr:colOff>304800</xdr:colOff>
      <xdr:row>54</xdr:row>
      <xdr:rowOff>57150</xdr:rowOff>
    </xdr:to>
    <xdr:sp macro="" textlink="">
      <xdr:nvSpPr>
        <xdr:cNvPr id="43" name="AutoShape 5" descr="Image result for new economy">
          <a:extLst>
            <a:ext uri="{FF2B5EF4-FFF2-40B4-BE49-F238E27FC236}">
              <a16:creationId xmlns:a16="http://schemas.microsoft.com/office/drawing/2014/main" id="{00000000-0008-0000-06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13</xdr:col>
      <xdr:colOff>0</xdr:colOff>
      <xdr:row>56</xdr:row>
      <xdr:rowOff>0</xdr:rowOff>
    </xdr:from>
    <xdr:to>
      <xdr:col>13</xdr:col>
      <xdr:colOff>304800</xdr:colOff>
      <xdr:row>57</xdr:row>
      <xdr:rowOff>114300</xdr:rowOff>
    </xdr:to>
    <xdr:sp macro="" textlink="">
      <xdr:nvSpPr>
        <xdr:cNvPr id="46" name="AutoShape 3" descr="Image result for gmca logo">
          <a:extLst>
            <a:ext uri="{FF2B5EF4-FFF2-40B4-BE49-F238E27FC236}">
              <a16:creationId xmlns:a16="http://schemas.microsoft.com/office/drawing/2014/main" id="{00000000-0008-0000-0600-00002E000000}"/>
            </a:ext>
          </a:extLst>
        </xdr:cNvPr>
        <xdr:cNvSpPr>
          <a:spLocks noChangeAspect="1" noChangeArrowheads="1"/>
        </xdr:cNvSpPr>
      </xdr:nvSpPr>
      <xdr:spPr bwMode="auto">
        <a:xfrm>
          <a:off x="6753225" y="945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600075</xdr:colOff>
      <xdr:row>83</xdr:row>
      <xdr:rowOff>152400</xdr:rowOff>
    </xdr:from>
    <xdr:ext cx="304800" cy="304800"/>
    <xdr:sp macro="" textlink="">
      <xdr:nvSpPr>
        <xdr:cNvPr id="47" name="AutoShape 1" descr="Image result for gmca logo">
          <a:extLst>
            <a:ext uri="{FF2B5EF4-FFF2-40B4-BE49-F238E27FC236}">
              <a16:creationId xmlns:a16="http://schemas.microsoft.com/office/drawing/2014/main" id="{00000000-0008-0000-0600-00002F000000}"/>
            </a:ext>
          </a:extLst>
        </xdr:cNvPr>
        <xdr:cNvSpPr>
          <a:spLocks noChangeAspect="1" noChangeArrowheads="1"/>
        </xdr:cNvSpPr>
      </xdr:nvSpPr>
      <xdr:spPr bwMode="auto">
        <a:xfrm>
          <a:off x="7058025" y="1065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304800" cy="304800"/>
    <xdr:sp macro="" textlink="">
      <xdr:nvSpPr>
        <xdr:cNvPr id="48" name="AutoShape 3" descr="Image result for gmca logo">
          <a:extLst>
            <a:ext uri="{FF2B5EF4-FFF2-40B4-BE49-F238E27FC236}">
              <a16:creationId xmlns:a16="http://schemas.microsoft.com/office/drawing/2014/main" id="{00000000-0008-0000-0600-000030000000}"/>
            </a:ext>
          </a:extLst>
        </xdr:cNvPr>
        <xdr:cNvSpPr>
          <a:spLocks noChangeAspect="1" noChangeArrowheads="1"/>
        </xdr:cNvSpPr>
      </xdr:nvSpPr>
      <xdr:spPr bwMode="auto">
        <a:xfrm>
          <a:off x="7067550" y="10696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600075</xdr:colOff>
      <xdr:row>83</xdr:row>
      <xdr:rowOff>152400</xdr:rowOff>
    </xdr:from>
    <xdr:ext cx="304800" cy="304800"/>
    <xdr:sp macro="" textlink="">
      <xdr:nvSpPr>
        <xdr:cNvPr id="49" name="AutoShape 1" descr="Image result for gmca logo">
          <a:extLst>
            <a:ext uri="{FF2B5EF4-FFF2-40B4-BE49-F238E27FC236}">
              <a16:creationId xmlns:a16="http://schemas.microsoft.com/office/drawing/2014/main" id="{00000000-0008-0000-0600-000031000000}"/>
            </a:ext>
          </a:extLst>
        </xdr:cNvPr>
        <xdr:cNvSpPr>
          <a:spLocks noChangeAspect="1" noChangeArrowheads="1"/>
        </xdr:cNvSpPr>
      </xdr:nvSpPr>
      <xdr:spPr bwMode="auto">
        <a:xfrm>
          <a:off x="7058025" y="1065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304800" cy="304800"/>
    <xdr:sp macro="" textlink="">
      <xdr:nvSpPr>
        <xdr:cNvPr id="50" name="AutoShape 3" descr="Image result for gmca logo">
          <a:extLst>
            <a:ext uri="{FF2B5EF4-FFF2-40B4-BE49-F238E27FC236}">
              <a16:creationId xmlns:a16="http://schemas.microsoft.com/office/drawing/2014/main" id="{00000000-0008-0000-0600-000032000000}"/>
            </a:ext>
          </a:extLst>
        </xdr:cNvPr>
        <xdr:cNvSpPr>
          <a:spLocks noChangeAspect="1" noChangeArrowheads="1"/>
        </xdr:cNvSpPr>
      </xdr:nvSpPr>
      <xdr:spPr bwMode="auto">
        <a:xfrm>
          <a:off x="7067550" y="10696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78</xdr:row>
      <xdr:rowOff>0</xdr:rowOff>
    </xdr:from>
    <xdr:ext cx="304800" cy="304800"/>
    <xdr:sp macro="" textlink="">
      <xdr:nvSpPr>
        <xdr:cNvPr id="51" name="AutoShape 3" descr="Image result for gmca logo">
          <a:extLst>
            <a:ext uri="{FF2B5EF4-FFF2-40B4-BE49-F238E27FC236}">
              <a16:creationId xmlns:a16="http://schemas.microsoft.com/office/drawing/2014/main" id="{00000000-0008-0000-0600-000033000000}"/>
            </a:ext>
          </a:extLst>
        </xdr:cNvPr>
        <xdr:cNvSpPr>
          <a:spLocks noChangeAspect="1" noChangeArrowheads="1"/>
        </xdr:cNvSpPr>
      </xdr:nvSpPr>
      <xdr:spPr bwMode="auto">
        <a:xfrm>
          <a:off x="7067550" y="95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12</xdr:col>
      <xdr:colOff>600075</xdr:colOff>
      <xdr:row>0</xdr:row>
      <xdr:rowOff>0</xdr:rowOff>
    </xdr:from>
    <xdr:to>
      <xdr:col>13</xdr:col>
      <xdr:colOff>293370</xdr:colOff>
      <xdr:row>1</xdr:row>
      <xdr:rowOff>0</xdr:rowOff>
    </xdr:to>
    <xdr:sp macro="" textlink="">
      <xdr:nvSpPr>
        <xdr:cNvPr id="2" name="AutoShape 1" descr="Image result for gmca logo">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7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0</xdr:row>
      <xdr:rowOff>0</xdr:rowOff>
    </xdr:from>
    <xdr:to>
      <xdr:col>13</xdr:col>
      <xdr:colOff>293370</xdr:colOff>
      <xdr:row>1</xdr:row>
      <xdr:rowOff>0</xdr:rowOff>
    </xdr:to>
    <xdr:sp macro="" textlink="">
      <xdr:nvSpPr>
        <xdr:cNvPr id="6" name="AutoShape 1" descr="Image result for gmca logo">
          <a:extLst>
            <a:ext uri="{FF2B5EF4-FFF2-40B4-BE49-F238E27FC236}">
              <a16:creationId xmlns:a16="http://schemas.microsoft.com/office/drawing/2014/main" id="{00000000-0008-0000-07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7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7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7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7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13</xdr:col>
      <xdr:colOff>600075</xdr:colOff>
      <xdr:row>0</xdr:row>
      <xdr:rowOff>0</xdr:rowOff>
    </xdr:from>
    <xdr:to>
      <xdr:col>14</xdr:col>
      <xdr:colOff>188252</xdr:colOff>
      <xdr:row>1</xdr:row>
      <xdr:rowOff>0</xdr:rowOff>
    </xdr:to>
    <xdr:sp macro="" textlink="">
      <xdr:nvSpPr>
        <xdr:cNvPr id="14" name="AutoShape 1" descr="Image result for gmca logo">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7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65</xdr:row>
      <xdr:rowOff>0</xdr:rowOff>
    </xdr:from>
    <xdr:to>
      <xdr:col>14</xdr:col>
      <xdr:colOff>188252</xdr:colOff>
      <xdr:row>66</xdr:row>
      <xdr:rowOff>116442</xdr:rowOff>
    </xdr:to>
    <xdr:sp macro="" textlink="">
      <xdr:nvSpPr>
        <xdr:cNvPr id="18" name="AutoShape 1" descr="Image result for gmca logo">
          <a:extLst>
            <a:ext uri="{FF2B5EF4-FFF2-40B4-BE49-F238E27FC236}">
              <a16:creationId xmlns:a16="http://schemas.microsoft.com/office/drawing/2014/main" id="{00000000-0008-0000-07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7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95</xdr:row>
      <xdr:rowOff>0</xdr:rowOff>
    </xdr:from>
    <xdr:to>
      <xdr:col>14</xdr:col>
      <xdr:colOff>304800</xdr:colOff>
      <xdr:row>96</xdr:row>
      <xdr:rowOff>10373</xdr:rowOff>
    </xdr:to>
    <xdr:sp macro="" textlink="">
      <xdr:nvSpPr>
        <xdr:cNvPr id="20" name="AutoShape 3" descr="Image result for gmca logo">
          <a:extLst>
            <a:ext uri="{FF2B5EF4-FFF2-40B4-BE49-F238E27FC236}">
              <a16:creationId xmlns:a16="http://schemas.microsoft.com/office/drawing/2014/main" id="{00000000-0008-0000-07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65</xdr:row>
      <xdr:rowOff>0</xdr:rowOff>
    </xdr:from>
    <xdr:to>
      <xdr:col>17</xdr:col>
      <xdr:colOff>304800</xdr:colOff>
      <xdr:row>66</xdr:row>
      <xdr:rowOff>114301</xdr:rowOff>
    </xdr:to>
    <xdr:sp macro="" textlink="">
      <xdr:nvSpPr>
        <xdr:cNvPr id="21" name="AutoShape 5" descr="Image result for new economy">
          <a:extLst>
            <a:ext uri="{FF2B5EF4-FFF2-40B4-BE49-F238E27FC236}">
              <a16:creationId xmlns:a16="http://schemas.microsoft.com/office/drawing/2014/main" id="{00000000-0008-0000-07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12</xdr:col>
      <xdr:colOff>600075</xdr:colOff>
      <xdr:row>0</xdr:row>
      <xdr:rowOff>0</xdr:rowOff>
    </xdr:from>
    <xdr:to>
      <xdr:col>13</xdr:col>
      <xdr:colOff>293370</xdr:colOff>
      <xdr:row>1</xdr:row>
      <xdr:rowOff>0</xdr:rowOff>
    </xdr:to>
    <xdr:sp macro="" textlink="">
      <xdr:nvSpPr>
        <xdr:cNvPr id="24" name="AutoShape 1" descr="Image result for gmca logo">
          <a:extLst>
            <a:ext uri="{FF2B5EF4-FFF2-40B4-BE49-F238E27FC236}">
              <a16:creationId xmlns:a16="http://schemas.microsoft.com/office/drawing/2014/main" id="{00000000-0008-0000-07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7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7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7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0</xdr:row>
      <xdr:rowOff>0</xdr:rowOff>
    </xdr:from>
    <xdr:to>
      <xdr:col>13</xdr:col>
      <xdr:colOff>293370</xdr:colOff>
      <xdr:row>1</xdr:row>
      <xdr:rowOff>0</xdr:rowOff>
    </xdr:to>
    <xdr:sp macro="" textlink="">
      <xdr:nvSpPr>
        <xdr:cNvPr id="28" name="AutoShape 1" descr="Image result for gmca logo">
          <a:extLst>
            <a:ext uri="{FF2B5EF4-FFF2-40B4-BE49-F238E27FC236}">
              <a16:creationId xmlns:a16="http://schemas.microsoft.com/office/drawing/2014/main" id="{00000000-0008-0000-07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7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7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7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700-000020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33" name="Rounded Rectangle 32">
          <a:hlinkClick xmlns:r="http://schemas.openxmlformats.org/officeDocument/2006/relationships" r:id="rId6"/>
          <a:extLst>
            <a:ext uri="{FF2B5EF4-FFF2-40B4-BE49-F238E27FC236}">
              <a16:creationId xmlns:a16="http://schemas.microsoft.com/office/drawing/2014/main" id="{00000000-0008-0000-0700-000021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34" name="Rounded Rectangle 33">
          <a:extLst>
            <a:ext uri="{FF2B5EF4-FFF2-40B4-BE49-F238E27FC236}">
              <a16:creationId xmlns:a16="http://schemas.microsoft.com/office/drawing/2014/main" id="{00000000-0008-0000-0700-000022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700-000023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13</xdr:col>
      <xdr:colOff>600075</xdr:colOff>
      <xdr:row>0</xdr:row>
      <xdr:rowOff>0</xdr:rowOff>
    </xdr:from>
    <xdr:to>
      <xdr:col>14</xdr:col>
      <xdr:colOff>188252</xdr:colOff>
      <xdr:row>1</xdr:row>
      <xdr:rowOff>0</xdr:rowOff>
    </xdr:to>
    <xdr:sp macro="" textlink="">
      <xdr:nvSpPr>
        <xdr:cNvPr id="36" name="AutoShape 1" descr="Image result for gmca logo">
          <a:extLst>
            <a:ext uri="{FF2B5EF4-FFF2-40B4-BE49-F238E27FC236}">
              <a16:creationId xmlns:a16="http://schemas.microsoft.com/office/drawing/2014/main" id="{00000000-0008-0000-07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7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7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0</xdr:row>
      <xdr:rowOff>0</xdr:rowOff>
    </xdr:from>
    <xdr:to>
      <xdr:col>17</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7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65</xdr:row>
      <xdr:rowOff>0</xdr:rowOff>
    </xdr:from>
    <xdr:to>
      <xdr:col>14</xdr:col>
      <xdr:colOff>188252</xdr:colOff>
      <xdr:row>66</xdr:row>
      <xdr:rowOff>116442</xdr:rowOff>
    </xdr:to>
    <xdr:sp macro="" textlink="">
      <xdr:nvSpPr>
        <xdr:cNvPr id="40" name="AutoShape 1" descr="Image result for gmca logo">
          <a:extLst>
            <a:ext uri="{FF2B5EF4-FFF2-40B4-BE49-F238E27FC236}">
              <a16:creationId xmlns:a16="http://schemas.microsoft.com/office/drawing/2014/main" id="{00000000-0008-0000-07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7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95</xdr:row>
      <xdr:rowOff>0</xdr:rowOff>
    </xdr:from>
    <xdr:to>
      <xdr:col>14</xdr:col>
      <xdr:colOff>304800</xdr:colOff>
      <xdr:row>96</xdr:row>
      <xdr:rowOff>10373</xdr:rowOff>
    </xdr:to>
    <xdr:sp macro="" textlink="">
      <xdr:nvSpPr>
        <xdr:cNvPr id="42" name="AutoShape 3" descr="Image result for gmca logo">
          <a:extLst>
            <a:ext uri="{FF2B5EF4-FFF2-40B4-BE49-F238E27FC236}">
              <a16:creationId xmlns:a16="http://schemas.microsoft.com/office/drawing/2014/main" id="{00000000-0008-0000-07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65</xdr:row>
      <xdr:rowOff>0</xdr:rowOff>
    </xdr:from>
    <xdr:to>
      <xdr:col>17</xdr:col>
      <xdr:colOff>304800</xdr:colOff>
      <xdr:row>66</xdr:row>
      <xdr:rowOff>114301</xdr:rowOff>
    </xdr:to>
    <xdr:sp macro="" textlink="">
      <xdr:nvSpPr>
        <xdr:cNvPr id="43" name="AutoShape 5" descr="Image result for new economy">
          <a:extLst>
            <a:ext uri="{FF2B5EF4-FFF2-40B4-BE49-F238E27FC236}">
              <a16:creationId xmlns:a16="http://schemas.microsoft.com/office/drawing/2014/main" id="{00000000-0008-0000-07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5</xdr:col>
      <xdr:colOff>29297</xdr:colOff>
      <xdr:row>43</xdr:row>
      <xdr:rowOff>32937</xdr:rowOff>
    </xdr:from>
    <xdr:to>
      <xdr:col>15</xdr:col>
      <xdr:colOff>589664</xdr:colOff>
      <xdr:row>58</xdr:row>
      <xdr:rowOff>136887</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rotWithShape="1">
        <a:blip xmlns:r="http://schemas.openxmlformats.org/officeDocument/2006/relationships" r:embed="rId8"/>
        <a:srcRect l="54605" t="24666" r="9210" b="24849"/>
        <a:stretch/>
      </xdr:blipFill>
      <xdr:spPr>
        <a:xfrm>
          <a:off x="2246836" y="7757117"/>
          <a:ext cx="7263282" cy="3009908"/>
        </a:xfrm>
        <a:prstGeom prst="rect">
          <a:avLst/>
        </a:prstGeom>
      </xdr:spPr>
    </xdr:pic>
    <xdr:clientData/>
  </xdr:twoCellAnchor>
  <xdr:twoCellAnchor editAs="oneCell">
    <xdr:from>
      <xdr:col>14</xdr:col>
      <xdr:colOff>0</xdr:colOff>
      <xdr:row>85</xdr:row>
      <xdr:rowOff>0</xdr:rowOff>
    </xdr:from>
    <xdr:to>
      <xdr:col>14</xdr:col>
      <xdr:colOff>304800</xdr:colOff>
      <xdr:row>86</xdr:row>
      <xdr:rowOff>114301</xdr:rowOff>
    </xdr:to>
    <xdr:sp macro="" textlink="">
      <xdr:nvSpPr>
        <xdr:cNvPr id="46" name="AutoShape 3" descr="Image result for gmca logo">
          <a:extLst>
            <a:ext uri="{FF2B5EF4-FFF2-40B4-BE49-F238E27FC236}">
              <a16:creationId xmlns:a16="http://schemas.microsoft.com/office/drawing/2014/main" id="{00000000-0008-0000-0700-00002E000000}"/>
            </a:ext>
          </a:extLst>
        </xdr:cNvPr>
        <xdr:cNvSpPr>
          <a:spLocks noChangeAspect="1" noChangeArrowheads="1"/>
        </xdr:cNvSpPr>
      </xdr:nvSpPr>
      <xdr:spPr bwMode="auto">
        <a:xfrm>
          <a:off x="7677150" y="88487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85</xdr:row>
      <xdr:rowOff>0</xdr:rowOff>
    </xdr:from>
    <xdr:to>
      <xdr:col>17</xdr:col>
      <xdr:colOff>304800</xdr:colOff>
      <xdr:row>86</xdr:row>
      <xdr:rowOff>114303</xdr:rowOff>
    </xdr:to>
    <xdr:sp macro="" textlink="">
      <xdr:nvSpPr>
        <xdr:cNvPr id="47" name="AutoShape 5" descr="Image result for new economy">
          <a:extLst>
            <a:ext uri="{FF2B5EF4-FFF2-40B4-BE49-F238E27FC236}">
              <a16:creationId xmlns:a16="http://schemas.microsoft.com/office/drawing/2014/main" id="{00000000-0008-0000-0700-00002F000000}"/>
            </a:ext>
          </a:extLst>
        </xdr:cNvPr>
        <xdr:cNvSpPr>
          <a:spLocks noChangeAspect="1" noChangeArrowheads="1"/>
        </xdr:cNvSpPr>
      </xdr:nvSpPr>
      <xdr:spPr bwMode="auto">
        <a:xfrm>
          <a:off x="9505950" y="88487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600075</xdr:colOff>
      <xdr:row>85</xdr:row>
      <xdr:rowOff>0</xdr:rowOff>
    </xdr:from>
    <xdr:to>
      <xdr:col>14</xdr:col>
      <xdr:colOff>190499</xdr:colOff>
      <xdr:row>86</xdr:row>
      <xdr:rowOff>108018</xdr:rowOff>
    </xdr:to>
    <xdr:sp macro="" textlink="">
      <xdr:nvSpPr>
        <xdr:cNvPr id="48" name="AutoShape 1" descr="Image result for gmca logo">
          <a:extLst>
            <a:ext uri="{FF2B5EF4-FFF2-40B4-BE49-F238E27FC236}">
              <a16:creationId xmlns:a16="http://schemas.microsoft.com/office/drawing/2014/main" id="{00000000-0008-0000-0700-000030000000}"/>
            </a:ext>
          </a:extLst>
        </xdr:cNvPr>
        <xdr:cNvSpPr>
          <a:spLocks noChangeAspect="1" noChangeArrowheads="1"/>
        </xdr:cNvSpPr>
      </xdr:nvSpPr>
      <xdr:spPr bwMode="auto">
        <a:xfrm>
          <a:off x="7667625" y="8848725"/>
          <a:ext cx="304799" cy="3004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85</xdr:row>
      <xdr:rowOff>0</xdr:rowOff>
    </xdr:from>
    <xdr:to>
      <xdr:col>14</xdr:col>
      <xdr:colOff>304800</xdr:colOff>
      <xdr:row>86</xdr:row>
      <xdr:rowOff>114301</xdr:rowOff>
    </xdr:to>
    <xdr:sp macro="" textlink="">
      <xdr:nvSpPr>
        <xdr:cNvPr id="49" name="AutoShape 3" descr="Image result for gmca logo">
          <a:extLst>
            <a:ext uri="{FF2B5EF4-FFF2-40B4-BE49-F238E27FC236}">
              <a16:creationId xmlns:a16="http://schemas.microsoft.com/office/drawing/2014/main" id="{00000000-0008-0000-0700-000031000000}"/>
            </a:ext>
          </a:extLst>
        </xdr:cNvPr>
        <xdr:cNvSpPr>
          <a:spLocks noChangeAspect="1" noChangeArrowheads="1"/>
        </xdr:cNvSpPr>
      </xdr:nvSpPr>
      <xdr:spPr bwMode="auto">
        <a:xfrm>
          <a:off x="7677150" y="88487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85</xdr:row>
      <xdr:rowOff>0</xdr:rowOff>
    </xdr:from>
    <xdr:to>
      <xdr:col>17</xdr:col>
      <xdr:colOff>304800</xdr:colOff>
      <xdr:row>86</xdr:row>
      <xdr:rowOff>114303</xdr:rowOff>
    </xdr:to>
    <xdr:sp macro="" textlink="">
      <xdr:nvSpPr>
        <xdr:cNvPr id="50" name="AutoShape 5" descr="Image result for new economy">
          <a:extLst>
            <a:ext uri="{FF2B5EF4-FFF2-40B4-BE49-F238E27FC236}">
              <a16:creationId xmlns:a16="http://schemas.microsoft.com/office/drawing/2014/main" id="{00000000-0008-0000-0700-000032000000}"/>
            </a:ext>
          </a:extLst>
        </xdr:cNvPr>
        <xdr:cNvSpPr>
          <a:spLocks noChangeAspect="1" noChangeArrowheads="1"/>
        </xdr:cNvSpPr>
      </xdr:nvSpPr>
      <xdr:spPr bwMode="auto">
        <a:xfrm>
          <a:off x="9505950" y="884872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85</xdr:row>
      <xdr:rowOff>0</xdr:rowOff>
    </xdr:from>
    <xdr:to>
      <xdr:col>14</xdr:col>
      <xdr:colOff>304800</xdr:colOff>
      <xdr:row>86</xdr:row>
      <xdr:rowOff>114300</xdr:rowOff>
    </xdr:to>
    <xdr:sp macro="" textlink="">
      <xdr:nvSpPr>
        <xdr:cNvPr id="51" name="AutoShape 3" descr="Image result for gmca logo">
          <a:extLst>
            <a:ext uri="{FF2B5EF4-FFF2-40B4-BE49-F238E27FC236}">
              <a16:creationId xmlns:a16="http://schemas.microsoft.com/office/drawing/2014/main" id="{00000000-0008-0000-0700-000033000000}"/>
            </a:ext>
          </a:extLst>
        </xdr:cNvPr>
        <xdr:cNvSpPr>
          <a:spLocks noChangeAspect="1" noChangeArrowheads="1"/>
        </xdr:cNvSpPr>
      </xdr:nvSpPr>
      <xdr:spPr bwMode="auto">
        <a:xfrm>
          <a:off x="7677150" y="8848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600075</xdr:colOff>
      <xdr:row>0</xdr:row>
      <xdr:rowOff>0</xdr:rowOff>
    </xdr:from>
    <xdr:to>
      <xdr:col>12</xdr:col>
      <xdr:colOff>283845</xdr:colOff>
      <xdr:row>1</xdr:row>
      <xdr:rowOff>0</xdr:rowOff>
    </xdr:to>
    <xdr:sp macro="" textlink="">
      <xdr:nvSpPr>
        <xdr:cNvPr id="2" name="AutoShape 1" descr="Image result for gmca logo">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 name="AutoShape 2" descr="Image result for gmca logo">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4" name="AutoShape 3" descr="Image result for gmca logo">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5" name="AutoShape 5" descr="Image result for new economy">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6" name="AutoShape 1" descr="Image result for gmca logo">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7" name="AutoShape 2" descr="Image result for gmca logo">
          <a:extLst>
            <a:ext uri="{FF2B5EF4-FFF2-40B4-BE49-F238E27FC236}">
              <a16:creationId xmlns:a16="http://schemas.microsoft.com/office/drawing/2014/main" id="{00000000-0008-0000-0800-000007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8" name="AutoShape 3" descr="Image result for gmca logo">
          <a:extLst>
            <a:ext uri="{FF2B5EF4-FFF2-40B4-BE49-F238E27FC236}">
              <a16:creationId xmlns:a16="http://schemas.microsoft.com/office/drawing/2014/main" id="{00000000-0008-0000-0800-000008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9" name="AutoShape 5" descr="Image result for new economy">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168350</xdr:colOff>
      <xdr:row>7</xdr:row>
      <xdr:rowOff>15055</xdr:rowOff>
    </xdr:from>
    <xdr:to>
      <xdr:col>3</xdr:col>
      <xdr:colOff>593094</xdr:colOff>
      <xdr:row>9</xdr:row>
      <xdr:rowOff>25723</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68350" y="1148530"/>
          <a:ext cx="1834444" cy="391668"/>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Introduction</a:t>
          </a:r>
        </a:p>
      </xdr:txBody>
    </xdr:sp>
    <xdr:clientData/>
  </xdr:twoCellAnchor>
  <xdr:twoCellAnchor>
    <xdr:from>
      <xdr:col>0</xdr:col>
      <xdr:colOff>167653</xdr:colOff>
      <xdr:row>10</xdr:row>
      <xdr:rowOff>17190</xdr:rowOff>
    </xdr:from>
    <xdr:to>
      <xdr:col>3</xdr:col>
      <xdr:colOff>598976</xdr:colOff>
      <xdr:row>12</xdr:row>
      <xdr:rowOff>27857</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800-00000B000000}"/>
            </a:ext>
          </a:extLst>
        </xdr:cNvPr>
        <xdr:cNvSpPr/>
      </xdr:nvSpPr>
      <xdr:spPr>
        <a:xfrm>
          <a:off x="167653" y="1722165"/>
          <a:ext cx="1841023"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bg1"/>
              </a:solidFill>
              <a:latin typeface="Arial" panose="020B0604020202020204" pitchFamily="34" charset="0"/>
              <a:ea typeface="+mn-ea"/>
              <a:cs typeface="Arial" panose="020B0604020202020204" pitchFamily="34" charset="0"/>
            </a:rPr>
            <a:t>Guidance</a:t>
          </a:r>
        </a:p>
      </xdr:txBody>
    </xdr:sp>
    <xdr:clientData/>
  </xdr:twoCellAnchor>
  <xdr:twoCellAnchor>
    <xdr:from>
      <xdr:col>1</xdr:col>
      <xdr:colOff>820</xdr:colOff>
      <xdr:row>13</xdr:row>
      <xdr:rowOff>27969</xdr:rowOff>
    </xdr:from>
    <xdr:to>
      <xdr:col>3</xdr:col>
      <xdr:colOff>597014</xdr:colOff>
      <xdr:row>15</xdr:row>
      <xdr:rowOff>38637</xdr:rowOff>
    </xdr:to>
    <xdr:sp macro="" textlink="">
      <xdr:nvSpPr>
        <xdr:cNvPr id="12" name="Rounded Rectangle 11">
          <a:extLst>
            <a:ext uri="{FF2B5EF4-FFF2-40B4-BE49-F238E27FC236}">
              <a16:creationId xmlns:a16="http://schemas.microsoft.com/office/drawing/2014/main" id="{00000000-0008-0000-0800-00000C000000}"/>
            </a:ext>
          </a:extLst>
        </xdr:cNvPr>
        <xdr:cNvSpPr/>
      </xdr:nvSpPr>
      <xdr:spPr>
        <a:xfrm>
          <a:off x="172270" y="2304444"/>
          <a:ext cx="1834444" cy="391668"/>
        </a:xfrm>
        <a:prstGeom prst="roundRect">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Outcome Selection</a:t>
          </a:r>
        </a:p>
      </xdr:txBody>
    </xdr:sp>
    <xdr:clientData/>
  </xdr:twoCellAnchor>
  <xdr:twoCellAnchor>
    <xdr:from>
      <xdr:col>1</xdr:col>
      <xdr:colOff>3882</xdr:colOff>
      <xdr:row>16</xdr:row>
      <xdr:rowOff>24575</xdr:rowOff>
    </xdr:from>
    <xdr:to>
      <xdr:col>4</xdr:col>
      <xdr:colOff>1</xdr:colOff>
      <xdr:row>18</xdr:row>
      <xdr:rowOff>35242</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800-00000D000000}"/>
            </a:ext>
          </a:extLst>
        </xdr:cNvPr>
        <xdr:cNvSpPr/>
      </xdr:nvSpPr>
      <xdr:spPr>
        <a:xfrm>
          <a:off x="175332" y="2872550"/>
          <a:ext cx="1853494" cy="391667"/>
        </a:xfrm>
        <a:prstGeom prst="roundRect">
          <a:avLst/>
        </a:prstGeom>
        <a:solidFill>
          <a:srgbClr val="A7AEB3"/>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b="1">
              <a:solidFill>
                <a:schemeClr val="bg1"/>
              </a:solidFill>
              <a:latin typeface="Arial" panose="020B0604020202020204" pitchFamily="34" charset="0"/>
              <a:ea typeface="+mn-ea"/>
              <a:cs typeface="Arial" panose="020B0604020202020204" pitchFamily="34" charset="0"/>
            </a:rPr>
            <a:t>Project Selection</a:t>
          </a:r>
        </a:p>
      </xdr:txBody>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14" name="AutoShape 1" descr="Image result for gmca logo">
          <a:extLst>
            <a:ext uri="{FF2B5EF4-FFF2-40B4-BE49-F238E27FC236}">
              <a16:creationId xmlns:a16="http://schemas.microsoft.com/office/drawing/2014/main" id="{00000000-0008-0000-0800-00000E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5" name="AutoShape 2" descr="Image result for gmca logo">
          <a:extLst>
            <a:ext uri="{FF2B5EF4-FFF2-40B4-BE49-F238E27FC236}">
              <a16:creationId xmlns:a16="http://schemas.microsoft.com/office/drawing/2014/main" id="{00000000-0008-0000-0800-00000F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16" name="AutoShape 3" descr="Image result for gmca logo">
          <a:extLst>
            <a:ext uri="{FF2B5EF4-FFF2-40B4-BE49-F238E27FC236}">
              <a16:creationId xmlns:a16="http://schemas.microsoft.com/office/drawing/2014/main" id="{00000000-0008-0000-0800-000010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17" name="AutoShape 5" descr="Image result for new economy">
          <a:extLst>
            <a:ext uri="{FF2B5EF4-FFF2-40B4-BE49-F238E27FC236}">
              <a16:creationId xmlns:a16="http://schemas.microsoft.com/office/drawing/2014/main" id="{00000000-0008-0000-0800-000011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23</xdr:row>
      <xdr:rowOff>152400</xdr:rowOff>
    </xdr:from>
    <xdr:to>
      <xdr:col>13</xdr:col>
      <xdr:colOff>283845</xdr:colOff>
      <xdr:row>25</xdr:row>
      <xdr:rowOff>76200</xdr:rowOff>
    </xdr:to>
    <xdr:sp macro="" textlink="">
      <xdr:nvSpPr>
        <xdr:cNvPr id="18" name="AutoShape 1" descr="Image result for gmca logo">
          <a:extLst>
            <a:ext uri="{FF2B5EF4-FFF2-40B4-BE49-F238E27FC236}">
              <a16:creationId xmlns:a16="http://schemas.microsoft.com/office/drawing/2014/main" id="{00000000-0008-0000-0800-000012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19" name="AutoShape 2" descr="Image result for gmca logo">
          <a:extLst>
            <a:ext uri="{FF2B5EF4-FFF2-40B4-BE49-F238E27FC236}">
              <a16:creationId xmlns:a16="http://schemas.microsoft.com/office/drawing/2014/main" id="{00000000-0008-0000-0800-000013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28</xdr:row>
      <xdr:rowOff>0</xdr:rowOff>
    </xdr:from>
    <xdr:to>
      <xdr:col>13</xdr:col>
      <xdr:colOff>304800</xdr:colOff>
      <xdr:row>29</xdr:row>
      <xdr:rowOff>114300</xdr:rowOff>
    </xdr:to>
    <xdr:sp macro="" textlink="">
      <xdr:nvSpPr>
        <xdr:cNvPr id="20" name="AutoShape 3" descr="Image result for gmca logo">
          <a:extLst>
            <a:ext uri="{FF2B5EF4-FFF2-40B4-BE49-F238E27FC236}">
              <a16:creationId xmlns:a16="http://schemas.microsoft.com/office/drawing/2014/main" id="{00000000-0008-0000-0800-000014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23</xdr:row>
      <xdr:rowOff>0</xdr:rowOff>
    </xdr:from>
    <xdr:to>
      <xdr:col>16</xdr:col>
      <xdr:colOff>304800</xdr:colOff>
      <xdr:row>24</xdr:row>
      <xdr:rowOff>114300</xdr:rowOff>
    </xdr:to>
    <xdr:sp macro="" textlink="">
      <xdr:nvSpPr>
        <xdr:cNvPr id="21" name="AutoShape 5" descr="Image result for new economy">
          <a:extLst>
            <a:ext uri="{FF2B5EF4-FFF2-40B4-BE49-F238E27FC236}">
              <a16:creationId xmlns:a16="http://schemas.microsoft.com/office/drawing/2014/main" id="{00000000-0008-0000-0800-000015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4" name="AutoShape 1" descr="Image result for gmca logo">
          <a:extLst>
            <a:ext uri="{FF2B5EF4-FFF2-40B4-BE49-F238E27FC236}">
              <a16:creationId xmlns:a16="http://schemas.microsoft.com/office/drawing/2014/main" id="{00000000-0008-0000-0800-000018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5" name="AutoShape 2" descr="Image result for gmca logo">
          <a:extLst>
            <a:ext uri="{FF2B5EF4-FFF2-40B4-BE49-F238E27FC236}">
              <a16:creationId xmlns:a16="http://schemas.microsoft.com/office/drawing/2014/main" id="{00000000-0008-0000-0800-000019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6" name="AutoShape 3" descr="Image result for gmca logo">
          <a:extLst>
            <a:ext uri="{FF2B5EF4-FFF2-40B4-BE49-F238E27FC236}">
              <a16:creationId xmlns:a16="http://schemas.microsoft.com/office/drawing/2014/main" id="{00000000-0008-0000-0800-00001A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27" name="AutoShape 5" descr="Image result for new economy">
          <a:extLst>
            <a:ext uri="{FF2B5EF4-FFF2-40B4-BE49-F238E27FC236}">
              <a16:creationId xmlns:a16="http://schemas.microsoft.com/office/drawing/2014/main" id="{00000000-0008-0000-0800-00001B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600075</xdr:colOff>
      <xdr:row>0</xdr:row>
      <xdr:rowOff>0</xdr:rowOff>
    </xdr:from>
    <xdr:to>
      <xdr:col>12</xdr:col>
      <xdr:colOff>283845</xdr:colOff>
      <xdr:row>1</xdr:row>
      <xdr:rowOff>0</xdr:rowOff>
    </xdr:to>
    <xdr:sp macro="" textlink="">
      <xdr:nvSpPr>
        <xdr:cNvPr id="28" name="AutoShape 1" descr="Image result for gmca logo">
          <a:extLst>
            <a:ext uri="{FF2B5EF4-FFF2-40B4-BE49-F238E27FC236}">
              <a16:creationId xmlns:a16="http://schemas.microsoft.com/office/drawing/2014/main" id="{00000000-0008-0000-0800-00001C000000}"/>
            </a:ext>
          </a:extLst>
        </xdr:cNvPr>
        <xdr:cNvSpPr>
          <a:spLocks noChangeAspect="1" noChangeArrowheads="1"/>
        </xdr:cNvSpPr>
      </xdr:nvSpPr>
      <xdr:spPr bwMode="auto">
        <a:xfrm>
          <a:off x="64484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29" name="AutoShape 2" descr="Image result for gmca logo">
          <a:extLst>
            <a:ext uri="{FF2B5EF4-FFF2-40B4-BE49-F238E27FC236}">
              <a16:creationId xmlns:a16="http://schemas.microsoft.com/office/drawing/2014/main" id="{00000000-0008-0000-0800-00001D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0</xdr:rowOff>
    </xdr:to>
    <xdr:sp macro="" textlink="">
      <xdr:nvSpPr>
        <xdr:cNvPr id="30" name="AutoShape 3" descr="Image result for gmca logo">
          <a:extLst>
            <a:ext uri="{FF2B5EF4-FFF2-40B4-BE49-F238E27FC236}">
              <a16:creationId xmlns:a16="http://schemas.microsoft.com/office/drawing/2014/main" id="{00000000-0008-0000-0800-00001E000000}"/>
            </a:ext>
          </a:extLst>
        </xdr:cNvPr>
        <xdr:cNvSpPr>
          <a:spLocks noChangeAspect="1" noChangeArrowheads="1"/>
        </xdr:cNvSpPr>
      </xdr:nvSpPr>
      <xdr:spPr bwMode="auto">
        <a:xfrm>
          <a:off x="64579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0</xdr:row>
      <xdr:rowOff>0</xdr:rowOff>
    </xdr:from>
    <xdr:to>
      <xdr:col>15</xdr:col>
      <xdr:colOff>304800</xdr:colOff>
      <xdr:row>1</xdr:row>
      <xdr:rowOff>0</xdr:rowOff>
    </xdr:to>
    <xdr:sp macro="" textlink="">
      <xdr:nvSpPr>
        <xdr:cNvPr id="31" name="AutoShape 5" descr="Image result for new economy">
          <a:extLst>
            <a:ext uri="{FF2B5EF4-FFF2-40B4-BE49-F238E27FC236}">
              <a16:creationId xmlns:a16="http://schemas.microsoft.com/office/drawing/2014/main" id="{00000000-0008-0000-0800-00001F000000}"/>
            </a:ext>
          </a:extLst>
        </xdr:cNvPr>
        <xdr:cNvSpPr>
          <a:spLocks noChangeAspect="1" noChangeArrowheads="1"/>
        </xdr:cNvSpPr>
      </xdr:nvSpPr>
      <xdr:spPr bwMode="auto">
        <a:xfrm>
          <a:off x="82867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0</xdr:row>
      <xdr:rowOff>0</xdr:rowOff>
    </xdr:from>
    <xdr:to>
      <xdr:col>13</xdr:col>
      <xdr:colOff>283845</xdr:colOff>
      <xdr:row>1</xdr:row>
      <xdr:rowOff>0</xdr:rowOff>
    </xdr:to>
    <xdr:sp macro="" textlink="">
      <xdr:nvSpPr>
        <xdr:cNvPr id="36" name="AutoShape 1" descr="Image result for gmca logo">
          <a:extLst>
            <a:ext uri="{FF2B5EF4-FFF2-40B4-BE49-F238E27FC236}">
              <a16:creationId xmlns:a16="http://schemas.microsoft.com/office/drawing/2014/main" id="{00000000-0008-0000-0800-000024000000}"/>
            </a:ext>
          </a:extLst>
        </xdr:cNvPr>
        <xdr:cNvSpPr>
          <a:spLocks noChangeAspect="1" noChangeArrowheads="1"/>
        </xdr:cNvSpPr>
      </xdr:nvSpPr>
      <xdr:spPr bwMode="auto">
        <a:xfrm>
          <a:off x="7058025"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7" name="AutoShape 2" descr="Image result for gmca logo">
          <a:extLst>
            <a:ext uri="{FF2B5EF4-FFF2-40B4-BE49-F238E27FC236}">
              <a16:creationId xmlns:a16="http://schemas.microsoft.com/office/drawing/2014/main" id="{00000000-0008-0000-0800-000025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0</xdr:rowOff>
    </xdr:to>
    <xdr:sp macro="" textlink="">
      <xdr:nvSpPr>
        <xdr:cNvPr id="38" name="AutoShape 3" descr="Image result for gmca logo">
          <a:extLst>
            <a:ext uri="{FF2B5EF4-FFF2-40B4-BE49-F238E27FC236}">
              <a16:creationId xmlns:a16="http://schemas.microsoft.com/office/drawing/2014/main" id="{00000000-0008-0000-0800-000026000000}"/>
            </a:ext>
          </a:extLst>
        </xdr:cNvPr>
        <xdr:cNvSpPr>
          <a:spLocks noChangeAspect="1" noChangeArrowheads="1"/>
        </xdr:cNvSpPr>
      </xdr:nvSpPr>
      <xdr:spPr bwMode="auto">
        <a:xfrm>
          <a:off x="70675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0</xdr:row>
      <xdr:rowOff>0</xdr:rowOff>
    </xdr:from>
    <xdr:to>
      <xdr:col>16</xdr:col>
      <xdr:colOff>304800</xdr:colOff>
      <xdr:row>1</xdr:row>
      <xdr:rowOff>0</xdr:rowOff>
    </xdr:to>
    <xdr:sp macro="" textlink="">
      <xdr:nvSpPr>
        <xdr:cNvPr id="39" name="AutoShape 5" descr="Image result for new economy">
          <a:extLst>
            <a:ext uri="{FF2B5EF4-FFF2-40B4-BE49-F238E27FC236}">
              <a16:creationId xmlns:a16="http://schemas.microsoft.com/office/drawing/2014/main" id="{00000000-0008-0000-0800-000027000000}"/>
            </a:ext>
          </a:extLst>
        </xdr:cNvPr>
        <xdr:cNvSpPr>
          <a:spLocks noChangeAspect="1" noChangeArrowheads="1"/>
        </xdr:cNvSpPr>
      </xdr:nvSpPr>
      <xdr:spPr bwMode="auto">
        <a:xfrm>
          <a:off x="8896350" y="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600075</xdr:colOff>
      <xdr:row>23</xdr:row>
      <xdr:rowOff>152400</xdr:rowOff>
    </xdr:from>
    <xdr:to>
      <xdr:col>13</xdr:col>
      <xdr:colOff>283845</xdr:colOff>
      <xdr:row>25</xdr:row>
      <xdr:rowOff>76200</xdr:rowOff>
    </xdr:to>
    <xdr:sp macro="" textlink="">
      <xdr:nvSpPr>
        <xdr:cNvPr id="40" name="AutoShape 1" descr="Image result for gmca logo">
          <a:extLst>
            <a:ext uri="{FF2B5EF4-FFF2-40B4-BE49-F238E27FC236}">
              <a16:creationId xmlns:a16="http://schemas.microsoft.com/office/drawing/2014/main" id="{00000000-0008-0000-0800-000028000000}"/>
            </a:ext>
          </a:extLst>
        </xdr:cNvPr>
        <xdr:cNvSpPr>
          <a:spLocks noChangeAspect="1" noChangeArrowheads="1"/>
        </xdr:cNvSpPr>
      </xdr:nvSpPr>
      <xdr:spPr bwMode="auto">
        <a:xfrm>
          <a:off x="7058025" y="14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6</xdr:row>
      <xdr:rowOff>114300</xdr:rowOff>
    </xdr:to>
    <xdr:sp macro="" textlink="">
      <xdr:nvSpPr>
        <xdr:cNvPr id="41" name="AutoShape 2" descr="Image result for gmca logo">
          <a:extLst>
            <a:ext uri="{FF2B5EF4-FFF2-40B4-BE49-F238E27FC236}">
              <a16:creationId xmlns:a16="http://schemas.microsoft.com/office/drawing/2014/main" id="{00000000-0008-0000-0800-000029000000}"/>
            </a:ext>
          </a:extLst>
        </xdr:cNvPr>
        <xdr:cNvSpPr>
          <a:spLocks noChangeAspect="1" noChangeArrowheads="1"/>
        </xdr:cNvSpPr>
      </xdr:nvSpPr>
      <xdr:spPr bwMode="auto">
        <a:xfrm>
          <a:off x="7067550" y="75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28</xdr:row>
      <xdr:rowOff>0</xdr:rowOff>
    </xdr:from>
    <xdr:to>
      <xdr:col>13</xdr:col>
      <xdr:colOff>304800</xdr:colOff>
      <xdr:row>29</xdr:row>
      <xdr:rowOff>114300</xdr:rowOff>
    </xdr:to>
    <xdr:sp macro="" textlink="">
      <xdr:nvSpPr>
        <xdr:cNvPr id="42" name="AutoShape 3" descr="Image result for gmca logo">
          <a:extLst>
            <a:ext uri="{FF2B5EF4-FFF2-40B4-BE49-F238E27FC236}">
              <a16:creationId xmlns:a16="http://schemas.microsoft.com/office/drawing/2014/main" id="{00000000-0008-0000-0800-00002A000000}"/>
            </a:ext>
          </a:extLst>
        </xdr:cNvPr>
        <xdr:cNvSpPr>
          <a:spLocks noChangeAspect="1" noChangeArrowheads="1"/>
        </xdr:cNvSpPr>
      </xdr:nvSpPr>
      <xdr:spPr bwMode="auto">
        <a:xfrm>
          <a:off x="7067550" y="227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23</xdr:row>
      <xdr:rowOff>0</xdr:rowOff>
    </xdr:from>
    <xdr:to>
      <xdr:col>16</xdr:col>
      <xdr:colOff>304800</xdr:colOff>
      <xdr:row>24</xdr:row>
      <xdr:rowOff>114300</xdr:rowOff>
    </xdr:to>
    <xdr:sp macro="" textlink="">
      <xdr:nvSpPr>
        <xdr:cNvPr id="43" name="AutoShape 5" descr="Image result for new economy">
          <a:extLst>
            <a:ext uri="{FF2B5EF4-FFF2-40B4-BE49-F238E27FC236}">
              <a16:creationId xmlns:a16="http://schemas.microsoft.com/office/drawing/2014/main" id="{00000000-0008-0000-0800-00002B000000}"/>
            </a:ext>
          </a:extLst>
        </xdr:cNvPr>
        <xdr:cNvSpPr>
          <a:spLocks noChangeAspect="1" noChangeArrowheads="1"/>
        </xdr:cNvSpPr>
      </xdr:nvSpPr>
      <xdr:spPr bwMode="auto">
        <a:xfrm>
          <a:off x="8896350" y="132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1</xdr:row>
      <xdr:rowOff>106909</xdr:rowOff>
    </xdr:from>
    <xdr:to>
      <xdr:col>3</xdr:col>
      <xdr:colOff>459886</xdr:colOff>
      <xdr:row>5</xdr:row>
      <xdr:rowOff>38100</xdr:rowOff>
    </xdr:to>
    <xdr:pic>
      <xdr:nvPicPr>
        <xdr:cNvPr id="45" name="Picture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211684"/>
          <a:ext cx="1679086" cy="578891"/>
        </a:xfrm>
        <a:prstGeom prst="rect">
          <a:avLst/>
        </a:prstGeom>
        <a:ln>
          <a:noFill/>
        </a:ln>
      </xdr:spPr>
    </xdr:pic>
    <xdr:clientData/>
  </xdr:twoCellAnchor>
  <xdr:twoCellAnchor editAs="oneCell">
    <xdr:from>
      <xdr:col>14</xdr:col>
      <xdr:colOff>23957</xdr:colOff>
      <xdr:row>15</xdr:row>
      <xdr:rowOff>28864</xdr:rowOff>
    </xdr:from>
    <xdr:to>
      <xdr:col>20</xdr:col>
      <xdr:colOff>57934</xdr:colOff>
      <xdr:row>27</xdr:row>
      <xdr:rowOff>94266</xdr:rowOff>
    </xdr:to>
    <xdr:pic>
      <xdr:nvPicPr>
        <xdr:cNvPr id="44" name="Picture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5"/>
        <a:srcRect l="51807" t="42201" r="7973" b="12412"/>
        <a:stretch/>
      </xdr:blipFill>
      <xdr:spPr>
        <a:xfrm>
          <a:off x="7701107" y="2686339"/>
          <a:ext cx="3683957" cy="23590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02869/2.Background_Documentation_for_guidnace_on_valuation_of_energy_use.pdf" TargetMode="External"/><Relationship Id="rId2" Type="http://schemas.openxmlformats.org/officeDocument/2006/relationships/hyperlink" Target="http://www.sustainablelifestyles.ac.uk/sites/default/files/projectdocs/slrg_working_paper_01-12.pdf" TargetMode="External"/><Relationship Id="rId1" Type="http://schemas.openxmlformats.org/officeDocument/2006/relationships/hyperlink" Target="http://www.sustainablelifestyles.ac.uk/sites/default/files/projectdocs/slrg_working_paper_01-12.pdf"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https://sustainablelifestyles.ac.uk/sites/default/files/publicationsdocs/slrg_working_paper_01-12.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ons.gov.uk/economy/environmentalaccounts/datasets/lowcarbonandrenewableenergyeconomymultipliersdataset" TargetMode="External"/><Relationship Id="rId7" Type="http://schemas.openxmlformats.org/officeDocument/2006/relationships/drawing" Target="../drawings/drawing10.xml"/><Relationship Id="rId2" Type="http://schemas.openxmlformats.org/officeDocument/2006/relationships/hyperlink" Target="https://www.ons.gov.uk/economy/environmentalaccounts/datasets/lowcarbonandrenewableenergyeconomyfirstestimatesdataset" TargetMode="External"/><Relationship Id="rId1" Type="http://schemas.openxmlformats.org/officeDocument/2006/relationships/hyperlink" Target="https://euroace.org/wp-content/uploads/2016/10/2012-How-Many-Jobs.pdf" TargetMode="External"/><Relationship Id="rId6" Type="http://schemas.openxmlformats.org/officeDocument/2006/relationships/printerSettings" Target="../printerSettings/printerSettings7.bin"/><Relationship Id="rId5" Type="http://schemas.openxmlformats.org/officeDocument/2006/relationships/hyperlink" Target="https://www.ons.gov.uk/employmentandlabourmarket/peopleinwork/labourproductivity/articles/regionalandsubregionalproductivityintheuk/jan2017" TargetMode="External"/><Relationship Id="rId4" Type="http://schemas.openxmlformats.org/officeDocument/2006/relationships/hyperlink" Target="https://www.ons.gov.uk/ons/guide-method/method-quality/specific/economy/productivity-measures/productivity-handbook/introduction/chapter-1--introduction-to-the-ons-productivity-handbook.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ons.gov.uk/economy/environmentalaccounts/datasets/lowcarbonandrenewableenergyeconomymultipliersdataset" TargetMode="External"/><Relationship Id="rId2" Type="http://schemas.openxmlformats.org/officeDocument/2006/relationships/hyperlink" Target="https://www.ons.gov.uk/economy/economicoutputandproductivity/productivitymeasures/datasets/labourproductivitybyindustrydivision%20-%20OpH%20CP%20(average%20over%20Q1-Q4%202019)" TargetMode="External"/><Relationship Id="rId1" Type="http://schemas.openxmlformats.org/officeDocument/2006/relationships/hyperlink" Target="https://www.ons.gov.uk/economy/environmentalaccounts/datasets/lowcarbonandrenewableenergyeconomyindirectestimatesdataset%20-%202020%20data"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ofgem.gov.uk/ofgem-publications/82293/london-economics-value-lost-load-electricity-gbpdf" TargetMode="External"/><Relationship Id="rId1" Type="http://schemas.openxmlformats.org/officeDocument/2006/relationships/hyperlink" Target="https://www.raeng.org.uk/publications/reports/counting-the-cost"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fingertips.phe.org.uk/documents/Fuel_poverty_health_inequalities.pdf" TargetMode="External"/><Relationship Id="rId2" Type="http://schemas.openxmlformats.org/officeDocument/2006/relationships/hyperlink" Target="https://www.gov.uk/government/statistics/sub-regional-fuel-poverty-data-2021" TargetMode="External"/><Relationship Id="rId1" Type="http://schemas.openxmlformats.org/officeDocument/2006/relationships/hyperlink" Target="https://www.gov.uk/government/collections/fuel-poverty-statistics" TargetMode="External"/><Relationship Id="rId6" Type="http://schemas.openxmlformats.org/officeDocument/2006/relationships/drawing" Target="../drawings/drawing12.xml"/><Relationship Id="rId5" Type="http://schemas.openxmlformats.org/officeDocument/2006/relationships/hyperlink" Target="https://www.gov.uk/government/collections/public-health-outcomes-framework" TargetMode="External"/><Relationship Id="rId4" Type="http://schemas.openxmlformats.org/officeDocument/2006/relationships/hyperlink" Target="https://fingertips.phe.org.uk/profile/public"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gov.uk/government/publications/green-book-supplementary-guidance-wellbeing" TargetMode="External"/><Relationship Id="rId3" Type="http://schemas.openxmlformats.org/officeDocument/2006/relationships/hyperlink" Target="https://placestandard.scot/" TargetMode="External"/><Relationship Id="rId7" Type="http://schemas.openxmlformats.org/officeDocument/2006/relationships/hyperlink" Target="http://www.apho.org.uk/resource/view.aspx?RID=95836" TargetMode="External"/><Relationship Id="rId2" Type="http://schemas.openxmlformats.org/officeDocument/2006/relationships/hyperlink" Target="http://www.euro.who.int/__data/assets/pdf_file/0020/101495/Net_Resources_HIA.pdf?ua=1" TargetMode="External"/><Relationship Id="rId1" Type="http://schemas.openxmlformats.org/officeDocument/2006/relationships/hyperlink" Target="https://www.liverpool.ac.uk/media/livacuk/instituteofpsychology/Urban_HIA_guide_2015.pdf" TargetMode="External"/><Relationship Id="rId6" Type="http://schemas.openxmlformats.org/officeDocument/2006/relationships/hyperlink" Target="https://www.who.int/tools/health-impact-assessments" TargetMode="External"/><Relationship Id="rId5" Type="http://schemas.openxmlformats.org/officeDocument/2006/relationships/hyperlink" Target="https://livrepository.liverpool.ac.uk/2018902/" TargetMode="External"/><Relationship Id="rId10" Type="http://schemas.openxmlformats.org/officeDocument/2006/relationships/drawing" Target="../drawings/drawing13.xml"/><Relationship Id="rId4" Type="http://schemas.openxmlformats.org/officeDocument/2006/relationships/hyperlink" Target="http://www.apho.org.uk/resource/view.aspx?RID=95836" TargetMode="External"/><Relationship Id="rId9"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www.gov.uk/government/uploads/system/uploads/attachment_data/file/601345/Whole_Power_System_Impacts_of_Electricity_Generation_Technologies__3_.pdf" TargetMode="External"/><Relationship Id="rId7" Type="http://schemas.openxmlformats.org/officeDocument/2006/relationships/printerSettings" Target="../printerSettings/printerSettings10.bin"/><Relationship Id="rId2" Type="http://schemas.openxmlformats.org/officeDocument/2006/relationships/hyperlink" Target="http://www.ukerc.ac.uk/asset/3009A2A7-BE27-4DE6-B22B4D12BFA98D95/" TargetMode="External"/><Relationship Id="rId1" Type="http://schemas.openxmlformats.org/officeDocument/2006/relationships/hyperlink" Target="https://assets.publishing.service.gov.uk/government/uploads/system/uploads/attachment_data/file/911817/electricity-generation-cost-report-2020.pdf" TargetMode="External"/><Relationship Id="rId6" Type="http://schemas.openxmlformats.org/officeDocument/2006/relationships/hyperlink" Target="https://ukerc.ac.uk/publications/presenting-the-future-electricity-generation-cost-estimation-methodologies/" TargetMode="External"/><Relationship Id="rId5" Type="http://schemas.openxmlformats.org/officeDocument/2006/relationships/hyperlink" Target="https://www.gov.uk/government/uploads/system/uploads/attachment_data/file/554467/Energy_Storage_Use_Cases.pdf" TargetMode="External"/><Relationship Id="rId4" Type="http://schemas.openxmlformats.org/officeDocument/2006/relationships/hyperlink" Target="http://opus.bath.ac.uk/22626/1/UniBath_PhD_2009_H_Harajli.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carbontrust.com/resources/tinas-examining-the-potential-of-low-carbon-technologies" TargetMode="External"/><Relationship Id="rId3" Type="http://schemas.openxmlformats.org/officeDocument/2006/relationships/hyperlink" Target="https://www.gov.uk/government/uploads/system/uploads/attachment_data/file/565303/Final_Report.pdf" TargetMode="External"/><Relationship Id="rId7" Type="http://schemas.openxmlformats.org/officeDocument/2006/relationships/hyperlink" Target="https://portal.coiim.es/uploads/files/96d44d10a272492393783f1c0bd7ba6273c7a8f0.pdf" TargetMode="External"/><Relationship Id="rId2" Type="http://schemas.openxmlformats.org/officeDocument/2006/relationships/hyperlink" Target="https://www.gov.uk/government/uploads/system/uploads/attachment_data/file/661185/Eunomia_-_Investing_in_Energy_Efficiency_Report_-_Final_Version-rebranded.pdf" TargetMode="External"/><Relationship Id="rId1" Type="http://schemas.openxmlformats.org/officeDocument/2006/relationships/hyperlink" Target="https://www.ons.gov.uk/economy/environmentalaccounts/datasets/ukenvironmentalaccountsatmosphericemissionsgreenhousegasemissionsbyeconomicsectorandgasunitedkingdom" TargetMode="External"/><Relationship Id="rId6" Type="http://schemas.openxmlformats.org/officeDocument/2006/relationships/hyperlink" Target="https://www.gov.uk/government/uploads/system/uploads/attachment_data/file/567167/OFFSEN_2016_smart_meters_cost-benefit-update_Part_I_FINAL_VERSION.PDF" TargetMode="External"/><Relationship Id="rId5" Type="http://schemas.openxmlformats.org/officeDocument/2006/relationships/hyperlink" Target="https://www.raeng.org.uk/publications/reports/built-for-living-understanding-behaviour" TargetMode="External"/><Relationship Id="rId4" Type="http://schemas.openxmlformats.org/officeDocument/2006/relationships/hyperlink" Target="http://www.worldgbc.org/sites/default/files/compressed_WorldGBC_Health_Wellbeing__Productivity_Full_Report_Dbl_Med_Res_Feb_2015.pdf" TargetMode="External"/><Relationship Id="rId9"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hyperlink" Target="https://www.ons.gov.uk/economy/environmentalaccounts/datasets/ukenvironmentalaccountsenergyreallocatedenergyconsumptionandenergyintensityunitedkingdom/current" TargetMode="External"/><Relationship Id="rId1" Type="http://schemas.openxmlformats.org/officeDocument/2006/relationships/hyperlink" Target="https://www.gov.uk/government/statistics/uks-carbon-footprin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nextgreencar.com/tools/emissions-calculator/" TargetMode="External"/><Relationship Id="rId13" Type="http://schemas.openxmlformats.org/officeDocument/2006/relationships/hyperlink" Target="http://extranet.who.int/iris/restricted/bitstream/10665/70913/1/9789241502917_eng.pdf?ua=1" TargetMode="External"/><Relationship Id="rId3" Type="http://schemas.openxmlformats.org/officeDocument/2006/relationships/hyperlink" Target="https://www.gov.uk/government/publications/webtag-tag-unit-a3-environmental-impact-appraisal-december-2015" TargetMode="External"/><Relationship Id="rId7" Type="http://schemas.openxmlformats.org/officeDocument/2006/relationships/hyperlink" Target="http://webarchive.nationalarchives.gov.uk/20140720032654/http:/assets.dft.gov.uk/publications/pgr-sustainable-greenhousegasemissions-pdf/greenhousegasemissions.pdf" TargetMode="External"/><Relationship Id="rId12" Type="http://schemas.openxmlformats.org/officeDocument/2006/relationships/hyperlink" Target="https://www.gov.uk/government/publications/tag-data-book" TargetMode="External"/><Relationship Id="rId17" Type="http://schemas.openxmlformats.org/officeDocument/2006/relationships/drawing" Target="../drawings/drawing16.xml"/><Relationship Id="rId2" Type="http://schemas.openxmlformats.org/officeDocument/2006/relationships/hyperlink" Target="https://www.gov.uk/government/collections/government-conversion-factors-for-company-reporting" TargetMode="External"/><Relationship Id="rId16" Type="http://schemas.openxmlformats.org/officeDocument/2006/relationships/printerSettings" Target="../printerSettings/printerSettings11.bin"/><Relationship Id="rId1" Type="http://schemas.openxmlformats.org/officeDocument/2006/relationships/hyperlink" Target="http://naei.beis.gov.uk/data/ef-transport" TargetMode="External"/><Relationship Id="rId6" Type="http://schemas.openxmlformats.org/officeDocument/2006/relationships/hyperlink" Target="http://extranet.who.int/iris/restricted/bitstream/10665/70913/1/9789241502917_eng.pdf?ua=1" TargetMode="External"/><Relationship Id="rId11" Type="http://schemas.openxmlformats.org/officeDocument/2006/relationships/hyperlink" Target="https://www.gov.uk/government/publications/tag-unit-a3-environmental-impact-appraisal" TargetMode="External"/><Relationship Id="rId5" Type="http://schemas.openxmlformats.org/officeDocument/2006/relationships/hyperlink" Target="https://www.gov.uk/government/statistical-data-sets/tsgb03" TargetMode="External"/><Relationship Id="rId15" Type="http://schemas.openxmlformats.org/officeDocument/2006/relationships/hyperlink" Target="http://www.heatwalkingcycling.org/" TargetMode="External"/><Relationship Id="rId10" Type="http://schemas.openxmlformats.org/officeDocument/2006/relationships/hyperlink" Target="http://www.heatwalkingcycling.org/" TargetMode="External"/><Relationship Id="rId4" Type="http://schemas.openxmlformats.org/officeDocument/2006/relationships/hyperlink" Target="https://www.gov.uk/government/publications/webtag-tag-data-book-july-2017" TargetMode="External"/><Relationship Id="rId9" Type="http://schemas.openxmlformats.org/officeDocument/2006/relationships/hyperlink" Target="http://www.bettertransport.org.uk/sites/default/files/research-files/employment_in_sustainable_transport.pdf" TargetMode="External"/><Relationship Id="rId14" Type="http://schemas.openxmlformats.org/officeDocument/2006/relationships/hyperlink" Target="http://www.bettertransport.org.uk/sites/default/files/research-files/employment_in_sustainable_transport.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gov.uk/government/publications/greenhouse-gas-reporting-conversion-factors-202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eng.janrosenow.com/uploads/4/7/1/2/4712328/fiscal_impacts_of_energy_efficiency_programmes.pdf" TargetMode="External"/><Relationship Id="rId13" Type="http://schemas.openxmlformats.org/officeDocument/2006/relationships/hyperlink" Target="https://energysavingtrust.org.uk/service/home-analytics/" TargetMode="External"/><Relationship Id="rId3" Type="http://schemas.openxmlformats.org/officeDocument/2006/relationships/hyperlink" Target="https://www.gov.uk/government/publications/domestic-cost-assumptions-what-does-it-cost-to-retrofit-homes" TargetMode="External"/><Relationship Id="rId7" Type="http://schemas.openxmlformats.org/officeDocument/2006/relationships/hyperlink" Target="https://www.rics.org/uk/knowledge/professional-guidance/red-book" TargetMode="External"/><Relationship Id="rId12" Type="http://schemas.openxmlformats.org/officeDocument/2006/relationships/hyperlink" Target="https://www.gov.uk/government/collections/household-energy-efficiency-national-statistics" TargetMode="External"/><Relationship Id="rId17" Type="http://schemas.openxmlformats.org/officeDocument/2006/relationships/drawing" Target="../drawings/drawing17.xml"/><Relationship Id="rId2" Type="http://schemas.openxmlformats.org/officeDocument/2006/relationships/hyperlink" Target="https://www.gov.uk/government/uploads/system/uploads/attachment_data/file/576427/161129_Appraisal_Guidance.pdf" TargetMode="External"/><Relationship Id="rId16" Type="http://schemas.openxmlformats.org/officeDocument/2006/relationships/printerSettings" Target="../printerSettings/printerSettings12.bin"/><Relationship Id="rId1" Type="http://schemas.openxmlformats.org/officeDocument/2006/relationships/hyperlink" Target="https://www.bre.co.uk/housing-health-cost-calculator" TargetMode="External"/><Relationship Id="rId6" Type="http://schemas.openxmlformats.org/officeDocument/2006/relationships/hyperlink" Target="http://www.worldgbc.org/sites/default/files/160705_Healthy_Homes_UK_full_report.pdf" TargetMode="External"/><Relationship Id="rId11" Type="http://schemas.openxmlformats.org/officeDocument/2006/relationships/hyperlink" Target="https://www.gov.uk/government/collections/english-housing-survey" TargetMode="External"/><Relationship Id="rId5" Type="http://schemas.openxmlformats.org/officeDocument/2006/relationships/hyperlink" Target="https://www.theccc.org.uk/wp-content/uploads/2013/12/Review-of-potential-for-carbon-savings-from-residential-energy-efficiency-Final-report-A-160114.pdf" TargetMode="External"/><Relationship Id="rId15" Type="http://schemas.openxmlformats.org/officeDocument/2006/relationships/hyperlink" Target="https://e3g.org/wp-content/uploads/Building-the-Future-The-Economic-and-Fiscal-impacts-of-making-homes-energy-efficient.pdf" TargetMode="External"/><Relationship Id="rId10" Type="http://schemas.openxmlformats.org/officeDocument/2006/relationships/hyperlink" Target="https://www.london.gov.uk/sites/default/files/renew_positive_energy_-_the_business_case_for_retrofit-_online_0.pdf" TargetMode="External"/><Relationship Id="rId4" Type="http://schemas.openxmlformats.org/officeDocument/2006/relationships/hyperlink" Target="https://www.gov.uk/government/uploads/system/uploads/attachment_data/file/7810/1501290.pdf" TargetMode="External"/><Relationship Id="rId9" Type="http://schemas.openxmlformats.org/officeDocument/2006/relationships/hyperlink" Target="http://www4.shu.ac.uk/research/cresr/sites/shu.ac.uk/files/warm-front-health-impact-eval.pdf" TargetMode="External"/><Relationship Id="rId14" Type="http://schemas.openxmlformats.org/officeDocument/2006/relationships/hyperlink" Target="https://www.bre.co.uk/page.jsp?id=3176"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gov.uk/government/statistics/national-energy-efficiency-data-framework-need-impact-of-measures-data-tables-2021"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gov.uk/government/uploads/system/uploads/attachment_data/file/565248/Heat_Pumps_Combined_Summary_report_-_FINAL.pdf" TargetMode="External"/><Relationship Id="rId7" Type="http://schemas.openxmlformats.org/officeDocument/2006/relationships/hyperlink" Target="https://www.gov.uk/government/collections/total-energy-statistics" TargetMode="External"/><Relationship Id="rId2" Type="http://schemas.openxmlformats.org/officeDocument/2006/relationships/hyperlink" Target="https://www.gov.uk/government/publications/the-scope-for-cost-reductions-in-a-mass-market-for-low-carbon-heating-technologies" TargetMode="External"/><Relationship Id="rId1" Type="http://schemas.openxmlformats.org/officeDocument/2006/relationships/hyperlink" Target="http://www.sutherlandtables.co.uk/" TargetMode="External"/><Relationship Id="rId6" Type="http://schemas.openxmlformats.org/officeDocument/2006/relationships/hyperlink" Target="https://www.gov.uk/government/uploads/system/uploads/attachment_data/file/606818/DECC_RHPP_161214_Final_Report_v1-13.pdf" TargetMode="External"/><Relationship Id="rId5" Type="http://schemas.openxmlformats.org/officeDocument/2006/relationships/hyperlink" Target="https://www.gov.uk/government/uploads/system/uploads/attachment_data/file/502500/DECC_Heat_Pumps_in_District_Heating_-_Final_report.pdf" TargetMode="External"/><Relationship Id="rId4" Type="http://schemas.openxmlformats.org/officeDocument/2006/relationships/hyperlink" Target="https://www.gov.uk/government/uploads/system/uploads/attachment_data/file/424254/heat_networks.pdf" TargetMode="External"/><Relationship Id="rId9"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gov.uk/government/publications/additionality-guide" TargetMode="External"/></Relationships>
</file>

<file path=xl/worksheets/_rels/sheet3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gov.uk/government/collections/fuel-poverty-statistics" TargetMode="External"/><Relationship Id="rId21" Type="http://schemas.openxmlformats.org/officeDocument/2006/relationships/hyperlink" Target="https://www.ons.gov.uk/economy/environmentalaccounts/datasets/lowcarbonandrenewableenergyeconomymultipliersdataset" TargetMode="External"/><Relationship Id="rId42" Type="http://schemas.openxmlformats.org/officeDocument/2006/relationships/hyperlink" Target="https://www.gov.uk/government/uploads/system/uploads/attachment_data/file/661185/Eunomia_-_Investing_in_Energy_Efficiency_Report_-_Final_Version-rebranded.pdf" TargetMode="External"/><Relationship Id="rId47" Type="http://schemas.openxmlformats.org/officeDocument/2006/relationships/hyperlink" Target="https://portal.coiim.es/uploads/files/96d44d10a272492393783f1c0bd7ba6273c7a8f0.pdf" TargetMode="External"/><Relationship Id="rId63" Type="http://schemas.openxmlformats.org/officeDocument/2006/relationships/hyperlink" Target="https://www.theccc.org.uk/wp-content/uploads/2013/12/Review-of-potential-for-carbon-savings-from-residential-energy-efficiency-Final-report-A-160114.pdf" TargetMode="External"/><Relationship Id="rId68" Type="http://schemas.openxmlformats.org/officeDocument/2006/relationships/hyperlink" Target="https://www.london.gov.uk/sites/default/files/renew_positive_energy_-_the_business_case_for_retrofit-_online_0.pdf" TargetMode="External"/><Relationship Id="rId16" Type="http://schemas.openxmlformats.org/officeDocument/2006/relationships/hyperlink" Target="https://www.gov.uk/government/publications/final-report-the-economics-of-biodiversity-the-dasgupta-review" TargetMode="External"/><Relationship Id="rId11" Type="http://schemas.openxmlformats.org/officeDocument/2006/relationships/hyperlink" Target="https://www.leep.exeter.ac.uk/orval/" TargetMode="External"/><Relationship Id="rId32" Type="http://schemas.openxmlformats.org/officeDocument/2006/relationships/hyperlink" Target="https://placestandard.scot/" TargetMode="External"/><Relationship Id="rId37" Type="http://schemas.openxmlformats.org/officeDocument/2006/relationships/hyperlink" Target="https://ukerc.ac.uk/publications/presenting-the-future-electricity-generation-cost-estimation-methodologies/" TargetMode="External"/><Relationship Id="rId53" Type="http://schemas.openxmlformats.org/officeDocument/2006/relationships/hyperlink" Target="https://www.gov.uk/government/statistical-data-sets/tsgb03" TargetMode="External"/><Relationship Id="rId58" Type="http://schemas.openxmlformats.org/officeDocument/2006/relationships/hyperlink" Target="http://www.heatwalkingcycling.org/" TargetMode="External"/><Relationship Id="rId74" Type="http://schemas.openxmlformats.org/officeDocument/2006/relationships/hyperlink" Target="http://www.sutherlandtables.co.uk/" TargetMode="External"/><Relationship Id="rId79" Type="http://schemas.openxmlformats.org/officeDocument/2006/relationships/hyperlink" Target="https://www.gov.uk/government/uploads/system/uploads/attachment_data/file/606818/DECC_RHPP_161214_Final_Report_v1-13.pdf" TargetMode="External"/><Relationship Id="rId5" Type="http://schemas.openxmlformats.org/officeDocument/2006/relationships/hyperlink" Target="http://www.circularecology.com/embodied-energy-and-carbon-footprint-database.html" TargetMode="External"/><Relationship Id="rId61" Type="http://schemas.openxmlformats.org/officeDocument/2006/relationships/hyperlink" Target="https://www.gov.uk/government/publications/domestic-cost-assumptions-what-does-it-cost-to-retrofit-homes" TargetMode="External"/><Relationship Id="rId82" Type="http://schemas.openxmlformats.org/officeDocument/2006/relationships/drawing" Target="../drawings/drawing4.xml"/><Relationship Id="rId19" Type="http://schemas.openxmlformats.org/officeDocument/2006/relationships/hyperlink" Target="https://euroace.org/wp-content/uploads/2016/10/2012-How-Many-Jobs.pdf" TargetMode="External"/><Relationship Id="rId14" Type="http://schemas.openxmlformats.org/officeDocument/2006/relationships/hyperlink" Target="http://thelandtrust.org.uk/wp-content/uploads/2016/01/Perceptions-Survey-and-Social-Value-Study-2015.pdf" TargetMode="External"/><Relationship Id="rId22" Type="http://schemas.openxmlformats.org/officeDocument/2006/relationships/hyperlink" Target="https://www.ons.gov.uk/ons/guide-method/method-quality/specific/economy/productivity-measures/productivity-handbook/introduction/chapter-1--introduction-to-the-ons-productivity-handbook.pdf" TargetMode="External"/><Relationship Id="rId27" Type="http://schemas.openxmlformats.org/officeDocument/2006/relationships/hyperlink" Target="https://www.gov.uk/government/statistics/sub-regional-fuel-poverty-data-2021" TargetMode="External"/><Relationship Id="rId30" Type="http://schemas.openxmlformats.org/officeDocument/2006/relationships/hyperlink" Target="https://livrepository.liverpool.ac.uk/2018902/" TargetMode="External"/><Relationship Id="rId35" Type="http://schemas.openxmlformats.org/officeDocument/2006/relationships/hyperlink" Target="https://www.gov.uk/government/publications/green-book-supplementary-guidance-wellbeing" TargetMode="External"/><Relationship Id="rId43" Type="http://schemas.openxmlformats.org/officeDocument/2006/relationships/hyperlink" Target="https://www.gov.uk/government/uploads/system/uploads/attachment_data/file/565303/Final_Report.pdf" TargetMode="External"/><Relationship Id="rId48" Type="http://schemas.openxmlformats.org/officeDocument/2006/relationships/hyperlink" Target="https://www.carbontrust.com/resources/tinas-examining-the-potential-of-low-carbon-technologies" TargetMode="External"/><Relationship Id="rId56" Type="http://schemas.openxmlformats.org/officeDocument/2006/relationships/hyperlink" Target="http://www.nextgreencar.com/tools/emissions-calculator/" TargetMode="External"/><Relationship Id="rId64" Type="http://schemas.openxmlformats.org/officeDocument/2006/relationships/hyperlink" Target="http://www.worldgbc.org/sites/default/files/160705_Healthy_Homes_UK_full_report.pdf" TargetMode="External"/><Relationship Id="rId69" Type="http://schemas.openxmlformats.org/officeDocument/2006/relationships/hyperlink" Target="https://www.gov.uk/government/collections/english-housing-survey" TargetMode="External"/><Relationship Id="rId77" Type="http://schemas.openxmlformats.org/officeDocument/2006/relationships/hyperlink" Target="https://www.gov.uk/government/uploads/system/uploads/attachment_data/file/424254/heat_networks.pdf" TargetMode="External"/><Relationship Id="rId8" Type="http://schemas.openxmlformats.org/officeDocument/2006/relationships/hyperlink" Target="https://www.gov.uk/government/publications/assess-the-impact-of-air-quality" TargetMode="External"/><Relationship Id="rId51" Type="http://schemas.openxmlformats.org/officeDocument/2006/relationships/hyperlink" Target="https://www.gov.uk/government/publications/tag-unit-a3-environmental-impact-appraisal" TargetMode="External"/><Relationship Id="rId72" Type="http://schemas.openxmlformats.org/officeDocument/2006/relationships/hyperlink" Target="https://www.bre.co.uk/page.jsp?id=3176" TargetMode="External"/><Relationship Id="rId80" Type="http://schemas.openxmlformats.org/officeDocument/2006/relationships/hyperlink" Target="https://www.gov.uk/government/collections/total-energy-statistics" TargetMode="External"/><Relationship Id="rId3" Type="http://schemas.openxmlformats.org/officeDocument/2006/relationships/hyperlink" Target="https://assets.publishing.service.gov.uk/government/uploads/system/uploads/attachment_data/file/1002869/2.Background_Documentation_for_guidnace_on_valuation_of_energy_use.pdf" TargetMode="External"/><Relationship Id="rId12" Type="http://schemas.openxmlformats.org/officeDocument/2006/relationships/hyperlink" Target="https://assets.publishing.service.gov.uk/government/uploads/system/uploads/attachment_data/file/226561/pb14015-valuing-local-environment.pdf" TargetMode="External"/><Relationship Id="rId17" Type="http://schemas.openxmlformats.org/officeDocument/2006/relationships/hyperlink" Target="https://www.gov.uk/guidance/enabling-a-natural-capital-approach-enca" TargetMode="External"/><Relationship Id="rId25" Type="http://schemas.openxmlformats.org/officeDocument/2006/relationships/hyperlink" Target="https://www.ofgem.gov.uk/ofgem-publications/82293/london-economics-value-lost-load-electricity-gbpdf" TargetMode="External"/><Relationship Id="rId33" Type="http://schemas.openxmlformats.org/officeDocument/2006/relationships/hyperlink" Target="http://www.apho.org.uk/resource/view.aspx?RID=95836" TargetMode="External"/><Relationship Id="rId38" Type="http://schemas.openxmlformats.org/officeDocument/2006/relationships/hyperlink" Target="https://www.gov.uk/government/uploads/system/uploads/attachment_data/file/601345/Whole_Power_System_Impacts_of_Electricity_Generation_Technologies__3_.pdf" TargetMode="External"/><Relationship Id="rId46" Type="http://schemas.openxmlformats.org/officeDocument/2006/relationships/hyperlink" Target="https://www.gov.uk/government/uploads/system/uploads/attachment_data/file/567167/OFFSEN_2016_smart_meters_cost-benefit-update_Part_I_FINAL_VERSION.PDF" TargetMode="External"/><Relationship Id="rId59" Type="http://schemas.openxmlformats.org/officeDocument/2006/relationships/hyperlink" Target="https://www.bre.co.uk/housing-health-cost-calculator" TargetMode="External"/><Relationship Id="rId67" Type="http://schemas.openxmlformats.org/officeDocument/2006/relationships/hyperlink" Target="http://www4.shu.ac.uk/research/cresr/sites/shu.ac.uk/files/warm-front-health-impact-eval.pdf" TargetMode="External"/><Relationship Id="rId20" Type="http://schemas.openxmlformats.org/officeDocument/2006/relationships/hyperlink" Target="https://www.ons.gov.uk/economy/environmentalaccounts/datasets/lowcarbonandrenewableenergyeconomyfirstestimatesdataset" TargetMode="External"/><Relationship Id="rId41" Type="http://schemas.openxmlformats.org/officeDocument/2006/relationships/hyperlink" Target="https://www.ons.gov.uk/economy/environmentalaccounts/datasets/ukenvironmentalaccountsatmosphericemissionsgreenhousegasemissionsbyeconomicsectorandgasunitedkingdom" TargetMode="External"/><Relationship Id="rId54" Type="http://schemas.openxmlformats.org/officeDocument/2006/relationships/hyperlink" Target="http://extranet.who.int/iris/restricted/bitstream/10665/70913/1/9789241502917_eng.pdf?ua=1" TargetMode="External"/><Relationship Id="rId62" Type="http://schemas.openxmlformats.org/officeDocument/2006/relationships/hyperlink" Target="https://www.gov.uk/government/uploads/system/uploads/attachment_data/file/7810/1501290.pdf" TargetMode="External"/><Relationship Id="rId70" Type="http://schemas.openxmlformats.org/officeDocument/2006/relationships/hyperlink" Target="https://www.gov.uk/government/collections/household-energy-efficiency-national-statistics" TargetMode="External"/><Relationship Id="rId75" Type="http://schemas.openxmlformats.org/officeDocument/2006/relationships/hyperlink" Target="https://www.gov.uk/government/publications/the-scope-for-cost-reductions-in-a-mass-market-for-low-carbon-heating-technologies" TargetMode="External"/><Relationship Id="rId1" Type="http://schemas.openxmlformats.org/officeDocument/2006/relationships/hyperlink" Target="https://www.gov.uk/government/publications/valuation-of-energy-use-and-greenhouse-gas-emissions-for-appraisal" TargetMode="External"/><Relationship Id="rId6" Type="http://schemas.openxmlformats.org/officeDocument/2006/relationships/hyperlink" Target="https://www.gov.uk/government/collections/government-conversion-factors-for-company-reporting" TargetMode="External"/><Relationship Id="rId15" Type="http://schemas.openxmlformats.org/officeDocument/2006/relationships/hyperlink" Target="https://www.ons.gov.uk/economy/environmentalaccounts/bulletins/uknaturalcapital/previousReleases" TargetMode="External"/><Relationship Id="rId23" Type="http://schemas.openxmlformats.org/officeDocument/2006/relationships/hyperlink" Target="https://www.ons.gov.uk/employmentandlabourmarket/peopleinwork/labourproductivity/articles/regionalandsubregionalproductivityintheuk/jan2017" TargetMode="External"/><Relationship Id="rId28" Type="http://schemas.openxmlformats.org/officeDocument/2006/relationships/hyperlink" Target="https://fingertips.phe.org.uk/documents/Fuel_poverty_health_inequalities.pdf" TargetMode="External"/><Relationship Id="rId36" Type="http://schemas.openxmlformats.org/officeDocument/2006/relationships/hyperlink" Target="https://assets.publishing.service.gov.uk/government/uploads/system/uploads/attachment_data/file/911817/electricity-generation-cost-report-2020.pdf" TargetMode="External"/><Relationship Id="rId49" Type="http://schemas.openxmlformats.org/officeDocument/2006/relationships/hyperlink" Target="http://naei.beis.gov.uk/data/ef-transport" TargetMode="External"/><Relationship Id="rId57" Type="http://schemas.openxmlformats.org/officeDocument/2006/relationships/hyperlink" Target="http://www.bettertransport.org.uk/sites/default/files/research-files/employment_in_sustainable_transport.pdf" TargetMode="External"/><Relationship Id="rId10" Type="http://schemas.openxmlformats.org/officeDocument/2006/relationships/hyperlink" Target="https://www.ons.gov.uk/economy/environmentalaccounts" TargetMode="External"/><Relationship Id="rId31" Type="http://schemas.openxmlformats.org/officeDocument/2006/relationships/hyperlink" Target="http://www.euro.who.int/__data/assets/pdf_file/0020/101495/Net_Resources_HIA.pdf?ua=1" TargetMode="External"/><Relationship Id="rId44" Type="http://schemas.openxmlformats.org/officeDocument/2006/relationships/hyperlink" Target="http://www.worldgbc.org/sites/default/files/compressed_WorldGBC_Health_Wellbeing__Productivity_Full_Report_Dbl_Med_Res_Feb_2015.pdf" TargetMode="External"/><Relationship Id="rId52" Type="http://schemas.openxmlformats.org/officeDocument/2006/relationships/hyperlink" Target="https://www.gov.uk/government/publications/tag-data-book" TargetMode="External"/><Relationship Id="rId60" Type="http://schemas.openxmlformats.org/officeDocument/2006/relationships/hyperlink" Target="https://www.gov.uk/government/uploads/system/uploads/attachment_data/file/576427/161129_Appraisal_Guidance.pdf" TargetMode="External"/><Relationship Id="rId65" Type="http://schemas.openxmlformats.org/officeDocument/2006/relationships/hyperlink" Target="https://www.rics.org/uk/knowledge/professional-guidance/red-book" TargetMode="External"/><Relationship Id="rId73" Type="http://schemas.openxmlformats.org/officeDocument/2006/relationships/hyperlink" Target="https://e3g.org/wp-content/uploads/Building-the-Future-The-Economic-and-Fiscal-impacts-of-making-homes-energy-efficient.pdf" TargetMode="External"/><Relationship Id="rId78" Type="http://schemas.openxmlformats.org/officeDocument/2006/relationships/hyperlink" Target="https://www.gov.uk/government/uploads/system/uploads/attachment_data/file/502500/DECC_Heat_Pumps_in_District_Heating_-_Final_report.pdf" TargetMode="External"/><Relationship Id="rId81" Type="http://schemas.openxmlformats.org/officeDocument/2006/relationships/hyperlink" Target="https://www.gov.uk/government/publications/valuation-of-energy-use-and-greenhouse-gas-emissions-for-appraisal" TargetMode="External"/><Relationship Id="rId4" Type="http://schemas.openxmlformats.org/officeDocument/2006/relationships/hyperlink" Target="https://www.theccc.org.uk/publication/sixth-carbon-budget/" TargetMode="External"/><Relationship Id="rId9" Type="http://schemas.openxmlformats.org/officeDocument/2006/relationships/hyperlink" Target="http://sciencesearch.defra.gov.uk/Default.aspx?Menu=Menu&amp;Module=More&amp;Location=None&amp;Completed=0&amp;ProjectID=19514" TargetMode="External"/><Relationship Id="rId13" Type="http://schemas.openxmlformats.org/officeDocument/2006/relationships/hyperlink" Target="https://www.ons.gov.uk/economy/environmentalaccounts/bulletins/uknaturalcapital/monetaryestimates2016" TargetMode="External"/><Relationship Id="rId18" Type="http://schemas.openxmlformats.org/officeDocument/2006/relationships/hyperlink" Target="https://sustainablelifestyles.ac.uk/sites/default/files/publicationsdocs/slrg_working_paper_01-12.pdf" TargetMode="External"/><Relationship Id="rId39" Type="http://schemas.openxmlformats.org/officeDocument/2006/relationships/hyperlink" Target="http://opus.bath.ac.uk/22626/1/UniBath_PhD_2009_H_Harajli.pdf" TargetMode="External"/><Relationship Id="rId34" Type="http://schemas.openxmlformats.org/officeDocument/2006/relationships/hyperlink" Target="https://www.who.int/tools/health-impact-assessments" TargetMode="External"/><Relationship Id="rId50" Type="http://schemas.openxmlformats.org/officeDocument/2006/relationships/hyperlink" Target="https://www.gov.uk/government/collections/government-conversion-factors-for-company-reporting" TargetMode="External"/><Relationship Id="rId55" Type="http://schemas.openxmlformats.org/officeDocument/2006/relationships/hyperlink" Target="http://webarchive.nationalarchives.gov.uk/20140720032654/http:/assets.dft.gov.uk/publications/pgr-sustainable-greenhousegasemissions-pdf/greenhousegasemissions.pdf" TargetMode="External"/><Relationship Id="rId76" Type="http://schemas.openxmlformats.org/officeDocument/2006/relationships/hyperlink" Target="https://www.gov.uk/government/uploads/system/uploads/attachment_data/file/565248/Heat_Pumps_Combined_Summary_report_-_FINAL.pdf" TargetMode="External"/><Relationship Id="rId7" Type="http://schemas.openxmlformats.org/officeDocument/2006/relationships/hyperlink" Target="https://wlcarbon.rics.org/About.aspx" TargetMode="External"/><Relationship Id="rId71" Type="http://schemas.openxmlformats.org/officeDocument/2006/relationships/hyperlink" Target="https://energysavingtrust.org.uk/service/home-analytics/" TargetMode="External"/><Relationship Id="rId2" Type="http://schemas.openxmlformats.org/officeDocument/2006/relationships/hyperlink" Target="https://www.gov.uk/government/publications/updated-energy-and-emissions-projections-2017" TargetMode="External"/><Relationship Id="rId29" Type="http://schemas.openxmlformats.org/officeDocument/2006/relationships/hyperlink" Target="https://www.gov.uk/government/collections/public-health-outcomes-framework" TargetMode="External"/><Relationship Id="rId24" Type="http://schemas.openxmlformats.org/officeDocument/2006/relationships/hyperlink" Target="https://www.raeng.org.uk/publications/reports/counting-the-cost" TargetMode="External"/><Relationship Id="rId40" Type="http://schemas.openxmlformats.org/officeDocument/2006/relationships/hyperlink" Target="https://www.gov.uk/government/uploads/system/uploads/attachment_data/file/554467/Energy_Storage_Use_Cases.pdf" TargetMode="External"/><Relationship Id="rId45" Type="http://schemas.openxmlformats.org/officeDocument/2006/relationships/hyperlink" Target="https://www.raeng.org.uk/publications/reports/built-for-living-understanding-behaviour" TargetMode="External"/><Relationship Id="rId66" Type="http://schemas.openxmlformats.org/officeDocument/2006/relationships/hyperlink" Target="http://eng.janrosenow.com/uploads/4/7/1/2/4712328/fiscal_impacts_of_energy_efficiency_programmes.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statistics/energy-consumption-in-the-uk" TargetMode="External"/><Relationship Id="rId3" Type="http://schemas.openxmlformats.org/officeDocument/2006/relationships/hyperlink" Target="https://www.gov.uk/government/publications/valuation-of-energy-use-and-greenhouse-gas-emissions-for-appraisal" TargetMode="External"/><Relationship Id="rId7" Type="http://schemas.openxmlformats.org/officeDocument/2006/relationships/hyperlink" Target="https://www.gov.uk/government/collections/government-conversion-factors-for-company-reporting" TargetMode="External"/><Relationship Id="rId2" Type="http://schemas.openxmlformats.org/officeDocument/2006/relationships/hyperlink" Target="https://www.gov.uk/government/publications/updated-energy-and-emissions-projections-2017" TargetMode="External"/><Relationship Id="rId1" Type="http://schemas.openxmlformats.org/officeDocument/2006/relationships/hyperlink" Target="https://www.gov.uk/government/publications/valuation-of-energy-use-and-greenhouse-gas-emissions-for-appraisal"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assets.publishing.service.gov.uk/government/uploads/system/uploads/attachment_data/file/1002869/2.Background_Documentation_for_guidnace_on_valuation_of_energy_use.pdf" TargetMode="External"/><Relationship Id="rId10" Type="http://schemas.openxmlformats.org/officeDocument/2006/relationships/drawing" Target="../drawings/drawing5.xml"/><Relationship Id="rId4" Type="http://schemas.openxmlformats.org/officeDocument/2006/relationships/hyperlink" Target="https://www.gov.uk/government/collections/government-conversion-factors-for-company-reporting"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ircularecology.com/embodied-energy-and-carbon-footprint-database.html" TargetMode="External"/><Relationship Id="rId3" Type="http://schemas.openxmlformats.org/officeDocument/2006/relationships/hyperlink" Target="https://www.gov.uk/government/publications/valuation-of-energy-use-and-greenhouse-gas-emissions-for-appraisal" TargetMode="External"/><Relationship Id="rId7" Type="http://schemas.openxmlformats.org/officeDocument/2006/relationships/hyperlink" Target="https://www.theccc.org.uk/publication/sixth-carbon-budget/" TargetMode="External"/><Relationship Id="rId12" Type="http://schemas.openxmlformats.org/officeDocument/2006/relationships/drawing" Target="../drawings/drawing6.xml"/><Relationship Id="rId2" Type="http://schemas.openxmlformats.org/officeDocument/2006/relationships/hyperlink" Target="https://www.gov.uk/government/publications/updated-energy-and-emissions-projections-2017" TargetMode="External"/><Relationship Id="rId1" Type="http://schemas.openxmlformats.org/officeDocument/2006/relationships/hyperlink" Target="https://www.gov.uk/government/publications/valuation-of-energy-use-and-greenhouse-gas-emissions-for-appraisal" TargetMode="External"/><Relationship Id="rId6" Type="http://schemas.openxmlformats.org/officeDocument/2006/relationships/hyperlink" Target="https://www.gov.uk/government/publications/updated-energy-and-emissions-projections-2019" TargetMode="External"/><Relationship Id="rId11" Type="http://schemas.openxmlformats.org/officeDocument/2006/relationships/printerSettings" Target="../printerSettings/printerSettings5.bin"/><Relationship Id="rId5" Type="http://schemas.openxmlformats.org/officeDocument/2006/relationships/hyperlink" Target="https://wlcarbon.rics.org/About.aspx" TargetMode="External"/><Relationship Id="rId10" Type="http://schemas.openxmlformats.org/officeDocument/2006/relationships/hyperlink" Target="https://www.gov.uk/government/publications/valuing-greenhouse-gas-emissions-in-policy-appraisal/valuation-of-greenhouse-gas-emissions-for-policy-appraisal-and-evaluation" TargetMode="External"/><Relationship Id="rId4" Type="http://schemas.openxmlformats.org/officeDocument/2006/relationships/hyperlink" Target="https://www.gov.uk/government/collections/government-conversion-factors-for-company-reporting" TargetMode="External"/><Relationship Id="rId9" Type="http://schemas.openxmlformats.org/officeDocument/2006/relationships/hyperlink" Target="https://www.gov.uk/government/publications/valuation-of-energy-use-and-greenhouse-gas-emissions-for-appraisa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gov.uk/government/publications/assess-the-impact-of-air-quality" TargetMode="External"/><Relationship Id="rId1" Type="http://schemas.openxmlformats.org/officeDocument/2006/relationships/hyperlink" Target="https://assets.publishing.service.gov.uk/government/uploads/system/uploads/attachment_data/file/940960/tag-a5-4-marginal-external-costs.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ons.gov.uk/economy/environmentalaccounts" TargetMode="External"/><Relationship Id="rId3" Type="http://schemas.openxmlformats.org/officeDocument/2006/relationships/hyperlink" Target="https://www.leep.exeter.ac.uk/orval/" TargetMode="External"/><Relationship Id="rId7" Type="http://schemas.openxmlformats.org/officeDocument/2006/relationships/hyperlink" Target="http://sciencesearch.defra.gov.uk/Default.aspx?Menu=Menu&amp;Module=More&amp;Location=None&amp;Completed=0&amp;ProjectID=19514" TargetMode="External"/><Relationship Id="rId12" Type="http://schemas.openxmlformats.org/officeDocument/2006/relationships/drawing" Target="../drawings/drawing8.xml"/><Relationship Id="rId2" Type="http://schemas.openxmlformats.org/officeDocument/2006/relationships/hyperlink" Target="https://www.ons.gov.uk/releases/ukenvironmentalaccounts2016" TargetMode="External"/><Relationship Id="rId1" Type="http://schemas.openxmlformats.org/officeDocument/2006/relationships/hyperlink" Target="http://sciencesearch.defra.gov.uk/Default.aspx?Menu=Menu&amp;Module=More&amp;Location=None&amp;Completed=0&amp;ProjectID=19514" TargetMode="External"/><Relationship Id="rId6" Type="http://schemas.openxmlformats.org/officeDocument/2006/relationships/hyperlink" Target="http://thelandtrust.org.uk/wp-content/uploads/2016/01/Perceptions-Survey-and-Social-Value-Study-2015.pdf" TargetMode="External"/><Relationship Id="rId11" Type="http://schemas.openxmlformats.org/officeDocument/2006/relationships/hyperlink" Target="https://www.gov.uk/guidance/enabling-a-natural-capital-approach-enca" TargetMode="External"/><Relationship Id="rId5" Type="http://schemas.openxmlformats.org/officeDocument/2006/relationships/hyperlink" Target="https://www.ons.gov.uk/economy/environmentalaccounts/bulletins/uknaturalcapital/monetaryestimates2016" TargetMode="External"/><Relationship Id="rId10" Type="http://schemas.openxmlformats.org/officeDocument/2006/relationships/hyperlink" Target="https://www.gov.uk/government/publications/final-report-the-economics-of-biodiversity-the-dasgupta-review" TargetMode="External"/><Relationship Id="rId4" Type="http://schemas.openxmlformats.org/officeDocument/2006/relationships/hyperlink" Target="https://assets.publishing.service.gov.uk/government/uploads/system/uploads/attachment_data/file/226561/pb14015-valuing-local-environment.pdf" TargetMode="External"/><Relationship Id="rId9" Type="http://schemas.openxmlformats.org/officeDocument/2006/relationships/hyperlink" Target="https://www.ons.gov.uk/economy/environmentalaccounts/bulletins/uknaturalcapital/previousRele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79998168889431442"/>
  </sheetPr>
  <dimension ref="A1:AG36"/>
  <sheetViews>
    <sheetView showGridLines="0" showRowColHeaders="0" tabSelected="1" zoomScaleNormal="100" workbookViewId="0"/>
  </sheetViews>
  <sheetFormatPr defaultColWidth="9.109375" defaultRowHeight="14.4" x14ac:dyDescent="0.3"/>
  <cols>
    <col min="1" max="1" width="2.5546875" style="2" customWidth="1"/>
    <col min="2" max="3" width="9.109375" style="2"/>
    <col min="4" max="4" width="9" style="2" customWidth="1"/>
    <col min="5" max="5" width="2.44140625" style="2" customWidth="1"/>
    <col min="6" max="7" width="9.109375" style="2" customWidth="1"/>
    <col min="8"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6</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395" t="s">
        <v>1639</v>
      </c>
      <c r="G8" s="395"/>
      <c r="H8" s="395"/>
      <c r="I8" s="395"/>
      <c r="J8" s="395"/>
      <c r="K8" s="395"/>
      <c r="L8" s="395"/>
      <c r="M8" s="395"/>
      <c r="N8" s="395"/>
      <c r="O8" s="395"/>
      <c r="P8" s="395"/>
      <c r="Q8" s="395"/>
      <c r="R8" s="395"/>
      <c r="S8" s="395"/>
      <c r="T8" s="395"/>
    </row>
    <row r="9" spans="6:33" x14ac:dyDescent="0.3">
      <c r="F9" s="395"/>
      <c r="G9" s="395"/>
      <c r="H9" s="395"/>
      <c r="I9" s="395"/>
      <c r="J9" s="395"/>
      <c r="K9" s="395"/>
      <c r="L9" s="395"/>
      <c r="M9" s="395"/>
      <c r="N9" s="395"/>
      <c r="O9" s="395"/>
      <c r="P9" s="395"/>
      <c r="Q9" s="395"/>
      <c r="R9" s="395"/>
      <c r="S9" s="395"/>
      <c r="T9" s="395"/>
    </row>
    <row r="10" spans="6:33" x14ac:dyDescent="0.3">
      <c r="F10" s="395"/>
      <c r="G10" s="395"/>
      <c r="H10" s="395"/>
      <c r="I10" s="395"/>
      <c r="J10" s="395"/>
      <c r="K10" s="395"/>
      <c r="L10" s="395"/>
      <c r="M10" s="395"/>
      <c r="N10" s="395"/>
      <c r="O10" s="395"/>
      <c r="P10" s="395"/>
      <c r="Q10" s="395"/>
      <c r="R10" s="395"/>
      <c r="S10" s="395"/>
      <c r="T10" s="395"/>
    </row>
    <row r="11" spans="6:33" x14ac:dyDescent="0.3">
      <c r="F11" s="395"/>
      <c r="G11" s="395"/>
      <c r="H11" s="395"/>
      <c r="I11" s="395"/>
      <c r="J11" s="395"/>
      <c r="K11" s="395"/>
      <c r="L11" s="395"/>
      <c r="M11" s="395"/>
      <c r="N11" s="395"/>
      <c r="O11" s="395"/>
      <c r="P11" s="395"/>
      <c r="Q11" s="395"/>
      <c r="R11" s="395"/>
      <c r="S11" s="395"/>
      <c r="T11" s="395"/>
    </row>
    <row r="12" spans="6:33" x14ac:dyDescent="0.3">
      <c r="F12" s="395"/>
      <c r="G12" s="395"/>
      <c r="H12" s="395"/>
      <c r="I12" s="395"/>
      <c r="J12" s="395"/>
      <c r="K12" s="395"/>
      <c r="L12" s="395"/>
      <c r="M12" s="395"/>
      <c r="N12" s="395"/>
      <c r="O12" s="395"/>
      <c r="P12" s="395"/>
      <c r="Q12" s="395"/>
      <c r="R12" s="395"/>
      <c r="S12" s="395"/>
      <c r="T12" s="395"/>
    </row>
    <row r="13" spans="6:33" x14ac:dyDescent="0.3">
      <c r="F13" s="395"/>
      <c r="G13" s="395"/>
      <c r="H13" s="395"/>
      <c r="I13" s="395"/>
      <c r="J13" s="395"/>
      <c r="K13" s="395"/>
      <c r="L13" s="395"/>
      <c r="M13" s="395"/>
      <c r="N13" s="395"/>
      <c r="O13" s="395"/>
      <c r="P13" s="395"/>
      <c r="Q13" s="395"/>
      <c r="R13" s="395"/>
      <c r="S13" s="395"/>
      <c r="T13" s="395"/>
    </row>
    <row r="14" spans="6:33" x14ac:dyDescent="0.3">
      <c r="F14" s="149"/>
      <c r="G14" s="149"/>
      <c r="H14" s="149"/>
      <c r="I14" s="149"/>
      <c r="J14" s="149"/>
      <c r="K14" s="149"/>
      <c r="L14" s="149"/>
      <c r="M14" s="149"/>
      <c r="N14" s="149"/>
      <c r="O14" s="149"/>
      <c r="P14" s="149"/>
      <c r="Q14" s="149"/>
      <c r="R14" s="149"/>
      <c r="S14" s="149"/>
      <c r="T14" s="149"/>
    </row>
    <row r="15" spans="6:33" ht="15" customHeight="1" x14ac:dyDescent="0.3">
      <c r="F15" s="395" t="s">
        <v>927</v>
      </c>
      <c r="G15" s="395"/>
      <c r="H15" s="395"/>
      <c r="I15" s="395"/>
      <c r="J15" s="395"/>
      <c r="K15" s="395"/>
      <c r="L15" s="395"/>
      <c r="M15" s="395"/>
      <c r="N15" s="395"/>
      <c r="O15" s="395"/>
      <c r="P15" s="395"/>
      <c r="Q15" s="395"/>
      <c r="R15" s="395"/>
      <c r="S15" s="395"/>
      <c r="T15" s="395"/>
    </row>
    <row r="16" spans="6:33" x14ac:dyDescent="0.3">
      <c r="F16" s="395"/>
      <c r="G16" s="395"/>
      <c r="H16" s="395"/>
      <c r="I16" s="395"/>
      <c r="J16" s="395"/>
      <c r="K16" s="395"/>
      <c r="L16" s="395"/>
      <c r="M16" s="395"/>
      <c r="N16" s="395"/>
      <c r="O16" s="395"/>
      <c r="P16" s="395"/>
      <c r="Q16" s="395"/>
      <c r="R16" s="395"/>
      <c r="S16" s="395"/>
      <c r="T16" s="395"/>
    </row>
    <row r="17" spans="6:20" x14ac:dyDescent="0.3">
      <c r="F17" s="395"/>
      <c r="G17" s="395"/>
      <c r="H17" s="395"/>
      <c r="I17" s="395"/>
      <c r="J17" s="395"/>
      <c r="K17" s="395"/>
      <c r="L17" s="395"/>
      <c r="M17" s="395"/>
      <c r="N17" s="395"/>
      <c r="O17" s="395"/>
      <c r="P17" s="395"/>
      <c r="Q17" s="395"/>
      <c r="R17" s="395"/>
      <c r="S17" s="395"/>
      <c r="T17" s="395"/>
    </row>
    <row r="18" spans="6:20" x14ac:dyDescent="0.3">
      <c r="F18" s="395"/>
      <c r="G18" s="395"/>
      <c r="H18" s="395"/>
      <c r="I18" s="395"/>
      <c r="J18" s="395"/>
      <c r="K18" s="395"/>
      <c r="L18" s="395"/>
      <c r="M18" s="395"/>
      <c r="N18" s="395"/>
      <c r="O18" s="395"/>
      <c r="P18" s="395"/>
      <c r="Q18" s="395"/>
      <c r="R18" s="395"/>
      <c r="S18" s="395"/>
      <c r="T18" s="395"/>
    </row>
    <row r="19" spans="6:20" x14ac:dyDescent="0.3">
      <c r="F19" s="395"/>
      <c r="G19" s="395"/>
      <c r="H19" s="395"/>
      <c r="I19" s="395"/>
      <c r="J19" s="395"/>
      <c r="K19" s="395"/>
      <c r="L19" s="395"/>
      <c r="M19" s="395"/>
      <c r="N19" s="395"/>
      <c r="O19" s="395"/>
      <c r="P19" s="395"/>
      <c r="Q19" s="395"/>
      <c r="R19" s="395"/>
      <c r="S19" s="395"/>
      <c r="T19" s="395"/>
    </row>
    <row r="20" spans="6:20" x14ac:dyDescent="0.3">
      <c r="F20" s="149"/>
      <c r="G20" s="149"/>
      <c r="H20" s="149"/>
      <c r="I20" s="149"/>
      <c r="J20" s="149"/>
      <c r="K20" s="149"/>
      <c r="L20" s="149"/>
      <c r="M20" s="149"/>
      <c r="N20" s="149"/>
      <c r="O20" s="149"/>
      <c r="P20" s="149"/>
      <c r="Q20" s="149"/>
      <c r="R20" s="149"/>
      <c r="S20" s="149"/>
      <c r="T20" s="149"/>
    </row>
    <row r="21" spans="6:20" x14ac:dyDescent="0.3">
      <c r="F21" s="395" t="s">
        <v>1832</v>
      </c>
      <c r="G21" s="395"/>
      <c r="H21" s="395"/>
      <c r="I21" s="395"/>
      <c r="J21" s="395"/>
      <c r="K21" s="395"/>
      <c r="L21" s="395"/>
      <c r="M21" s="395"/>
      <c r="N21" s="395"/>
      <c r="O21" s="395"/>
      <c r="P21" s="395"/>
      <c r="Q21" s="395"/>
      <c r="R21" s="395"/>
      <c r="S21" s="395"/>
      <c r="T21" s="395"/>
    </row>
    <row r="22" spans="6:20" x14ac:dyDescent="0.3">
      <c r="F22" s="395"/>
      <c r="G22" s="395"/>
      <c r="H22" s="395"/>
      <c r="I22" s="395"/>
      <c r="J22" s="395"/>
      <c r="K22" s="395"/>
      <c r="L22" s="395"/>
      <c r="M22" s="395"/>
      <c r="N22" s="395"/>
      <c r="O22" s="395"/>
      <c r="P22" s="395"/>
      <c r="Q22" s="395"/>
      <c r="R22" s="395"/>
      <c r="S22" s="395"/>
      <c r="T22" s="395"/>
    </row>
    <row r="23" spans="6:20" ht="17.25" customHeight="1" x14ac:dyDescent="0.3">
      <c r="F23" s="395"/>
      <c r="G23" s="395"/>
      <c r="H23" s="395"/>
      <c r="I23" s="395"/>
      <c r="J23" s="395"/>
      <c r="K23" s="395"/>
      <c r="L23" s="395"/>
      <c r="M23" s="395"/>
      <c r="N23" s="395"/>
      <c r="O23" s="395"/>
      <c r="P23" s="395"/>
      <c r="Q23" s="395"/>
      <c r="R23" s="395"/>
      <c r="S23" s="395"/>
      <c r="T23" s="395"/>
    </row>
    <row r="29" spans="6:20" x14ac:dyDescent="0.3">
      <c r="F29" s="2" t="s">
        <v>1830</v>
      </c>
    </row>
    <row r="36" spans="1:1" x14ac:dyDescent="0.3">
      <c r="A36" s="1"/>
    </row>
  </sheetData>
  <mergeCells count="3">
    <mergeCell ref="F8:T13"/>
    <mergeCell ref="F21:T23"/>
    <mergeCell ref="F15:T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sheetPr>
  <dimension ref="A1:AG82"/>
  <sheetViews>
    <sheetView showGridLines="0" showRowColHeaders="0" zoomScale="90" zoomScaleNormal="90" workbookViewId="0">
      <selection activeCell="B27" sqref="B27:D27"/>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312</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x14ac:dyDescent="0.3">
      <c r="F9" s="578" t="s">
        <v>1671</v>
      </c>
      <c r="G9" s="578"/>
      <c r="H9" s="578"/>
      <c r="I9" s="578"/>
      <c r="J9" s="578"/>
      <c r="K9" s="578"/>
      <c r="L9" s="578"/>
      <c r="M9" s="578"/>
      <c r="N9" s="578"/>
      <c r="O9" s="578"/>
      <c r="P9" s="578"/>
      <c r="Q9" s="578"/>
      <c r="R9" s="578"/>
      <c r="S9" s="578"/>
      <c r="T9" s="578"/>
    </row>
    <row r="10" spans="6:33" x14ac:dyDescent="0.3">
      <c r="F10" s="578"/>
      <c r="G10" s="578"/>
      <c r="H10" s="578"/>
      <c r="I10" s="578"/>
      <c r="J10" s="578"/>
      <c r="K10" s="578"/>
      <c r="L10" s="578"/>
      <c r="M10" s="578"/>
      <c r="N10" s="578"/>
      <c r="O10" s="578"/>
      <c r="P10" s="578"/>
      <c r="Q10" s="578"/>
      <c r="R10" s="578"/>
      <c r="S10" s="578"/>
      <c r="T10" s="578"/>
    </row>
    <row r="11" spans="6:33" x14ac:dyDescent="0.3">
      <c r="F11" s="578"/>
      <c r="G11" s="578"/>
      <c r="H11" s="578"/>
      <c r="I11" s="578"/>
      <c r="J11" s="578"/>
      <c r="K11" s="578"/>
      <c r="L11" s="578"/>
      <c r="M11" s="578"/>
      <c r="N11" s="578"/>
      <c r="O11" s="578"/>
      <c r="P11" s="578"/>
      <c r="Q11" s="578"/>
      <c r="R11" s="578"/>
      <c r="S11" s="578"/>
      <c r="T11" s="578"/>
    </row>
    <row r="12" spans="6:33" x14ac:dyDescent="0.3">
      <c r="F12" s="578"/>
      <c r="G12" s="578"/>
      <c r="H12" s="578"/>
      <c r="I12" s="578"/>
      <c r="J12" s="578"/>
      <c r="K12" s="578"/>
      <c r="L12" s="578"/>
      <c r="M12" s="578"/>
      <c r="N12" s="578"/>
      <c r="O12" s="578"/>
      <c r="P12" s="578"/>
      <c r="Q12" s="578"/>
      <c r="R12" s="578"/>
      <c r="S12" s="578"/>
      <c r="T12" s="578"/>
    </row>
    <row r="14" spans="6:33" x14ac:dyDescent="0.3">
      <c r="F14" s="27" t="s">
        <v>160</v>
      </c>
    </row>
    <row r="15" spans="6:33" ht="15" customHeight="1" x14ac:dyDescent="0.3">
      <c r="F15" s="395" t="s">
        <v>313</v>
      </c>
      <c r="G15" s="395"/>
      <c r="H15" s="395"/>
      <c r="I15" s="395"/>
      <c r="J15" s="395"/>
      <c r="K15" s="395"/>
      <c r="L15" s="395"/>
      <c r="M15" s="395"/>
      <c r="N15" s="395"/>
      <c r="O15" s="30" t="s">
        <v>1725</v>
      </c>
      <c r="P15" s="28"/>
      <c r="Q15" s="28"/>
      <c r="R15" s="28"/>
      <c r="S15" s="28"/>
      <c r="T15" s="28"/>
    </row>
    <row r="16" spans="6:33" x14ac:dyDescent="0.3">
      <c r="F16" s="395"/>
      <c r="G16" s="395"/>
      <c r="H16" s="395"/>
      <c r="I16" s="395"/>
      <c r="J16" s="395"/>
      <c r="K16" s="395"/>
      <c r="L16" s="395"/>
      <c r="M16" s="395"/>
      <c r="N16" s="395"/>
      <c r="O16" s="28"/>
      <c r="P16" s="28"/>
      <c r="Q16" s="28"/>
      <c r="R16" s="28"/>
      <c r="S16" s="28"/>
      <c r="T16" s="28"/>
    </row>
    <row r="17" spans="2:20" x14ac:dyDescent="0.3">
      <c r="F17" s="395"/>
      <c r="G17" s="395"/>
      <c r="H17" s="395"/>
      <c r="I17" s="395"/>
      <c r="J17" s="395"/>
      <c r="K17" s="395"/>
      <c r="L17" s="395"/>
      <c r="M17" s="395"/>
      <c r="N17" s="395"/>
      <c r="O17" s="28"/>
      <c r="P17" s="28"/>
      <c r="Q17" s="28"/>
      <c r="R17" s="28"/>
      <c r="S17" s="28"/>
      <c r="T17" s="28"/>
    </row>
    <row r="18" spans="2:20" x14ac:dyDescent="0.3">
      <c r="F18" s="395"/>
      <c r="G18" s="395"/>
      <c r="H18" s="395"/>
      <c r="I18" s="395"/>
      <c r="J18" s="395"/>
      <c r="K18" s="395"/>
      <c r="L18" s="395"/>
      <c r="M18" s="395"/>
      <c r="N18" s="395"/>
      <c r="O18" s="28"/>
      <c r="P18" s="28"/>
      <c r="Q18" s="28"/>
      <c r="R18" s="28"/>
      <c r="S18" s="28"/>
      <c r="T18" s="28"/>
    </row>
    <row r="19" spans="2:20" x14ac:dyDescent="0.3">
      <c r="F19" s="395"/>
      <c r="G19" s="395"/>
      <c r="H19" s="395"/>
      <c r="I19" s="395"/>
      <c r="J19" s="395"/>
      <c r="K19" s="395"/>
      <c r="L19" s="395"/>
      <c r="M19" s="395"/>
      <c r="N19" s="395"/>
      <c r="O19" s="28"/>
      <c r="P19" s="28"/>
      <c r="Q19" s="28"/>
      <c r="R19" s="28"/>
      <c r="S19" s="28"/>
      <c r="T19" s="28"/>
    </row>
    <row r="20" spans="2:20" x14ac:dyDescent="0.3">
      <c r="F20" s="395"/>
      <c r="G20" s="395"/>
      <c r="H20" s="395"/>
      <c r="I20" s="395"/>
      <c r="J20" s="395"/>
      <c r="K20" s="395"/>
      <c r="L20" s="395"/>
      <c r="M20" s="395"/>
      <c r="N20" s="395"/>
      <c r="O20" s="28"/>
      <c r="P20" s="28"/>
      <c r="Q20" s="28"/>
      <c r="R20" s="28"/>
      <c r="S20" s="28"/>
      <c r="T20" s="28"/>
    </row>
    <row r="21" spans="2:20" x14ac:dyDescent="0.3">
      <c r="B21" s="418" t="s">
        <v>4</v>
      </c>
      <c r="C21" s="419"/>
      <c r="D21" s="420"/>
      <c r="F21" s="395"/>
      <c r="G21" s="395"/>
      <c r="H21" s="395"/>
      <c r="I21" s="395"/>
      <c r="J21" s="395"/>
      <c r="K21" s="395"/>
      <c r="L21" s="395"/>
      <c r="M21" s="395"/>
      <c r="N21" s="395"/>
      <c r="O21" s="28"/>
      <c r="P21" s="28"/>
      <c r="Q21" s="28"/>
      <c r="R21" s="28"/>
      <c r="S21" s="28"/>
      <c r="T21" s="28"/>
    </row>
    <row r="22" spans="2:20" x14ac:dyDescent="0.3">
      <c r="B22" s="412" t="s">
        <v>7</v>
      </c>
      <c r="C22" s="413"/>
      <c r="D22" s="414"/>
      <c r="F22" s="395"/>
      <c r="G22" s="395"/>
      <c r="H22" s="395"/>
      <c r="I22" s="395"/>
      <c r="J22" s="395"/>
      <c r="K22" s="395"/>
      <c r="L22" s="395"/>
      <c r="M22" s="395"/>
      <c r="N22" s="395"/>
      <c r="O22" s="28"/>
      <c r="P22" s="28"/>
      <c r="Q22" s="28"/>
      <c r="R22" s="28"/>
      <c r="S22" s="28"/>
      <c r="T22" s="28"/>
    </row>
    <row r="23" spans="2:20" x14ac:dyDescent="0.3">
      <c r="B23" s="412" t="s">
        <v>8</v>
      </c>
      <c r="C23" s="413"/>
      <c r="D23" s="414"/>
      <c r="F23" s="395"/>
      <c r="G23" s="395"/>
      <c r="H23" s="395"/>
      <c r="I23" s="395"/>
      <c r="J23" s="395"/>
      <c r="K23" s="395"/>
      <c r="L23" s="395"/>
      <c r="M23" s="395"/>
      <c r="N23" s="395"/>
      <c r="O23" s="28"/>
      <c r="P23" s="28"/>
      <c r="Q23" s="28"/>
      <c r="R23" s="28"/>
      <c r="S23" s="28"/>
      <c r="T23" s="28"/>
    </row>
    <row r="24" spans="2:20" x14ac:dyDescent="0.3">
      <c r="B24" s="412" t="s">
        <v>0</v>
      </c>
      <c r="C24" s="413"/>
      <c r="D24" s="414"/>
      <c r="F24" s="395"/>
      <c r="G24" s="395"/>
      <c r="H24" s="395"/>
      <c r="I24" s="395"/>
      <c r="J24" s="395"/>
      <c r="K24" s="395"/>
      <c r="L24" s="395"/>
      <c r="M24" s="395"/>
      <c r="N24" s="395"/>
      <c r="O24" s="28"/>
      <c r="P24" s="28"/>
      <c r="Q24" s="28"/>
      <c r="R24" s="28"/>
      <c r="S24" s="28"/>
      <c r="T24" s="28"/>
    </row>
    <row r="25" spans="2:20" x14ac:dyDescent="0.3">
      <c r="B25" s="412" t="s">
        <v>9</v>
      </c>
      <c r="C25" s="413"/>
      <c r="D25" s="414"/>
      <c r="F25" s="395"/>
      <c r="G25" s="395"/>
      <c r="H25" s="395"/>
      <c r="I25" s="395"/>
      <c r="J25" s="395"/>
      <c r="K25" s="395"/>
      <c r="L25" s="395"/>
      <c r="M25" s="395"/>
      <c r="N25" s="395"/>
      <c r="O25" s="28"/>
      <c r="P25" s="28"/>
      <c r="Q25" s="28"/>
      <c r="R25" s="28"/>
      <c r="S25" s="28"/>
      <c r="T25" s="28"/>
    </row>
    <row r="26" spans="2:20" x14ac:dyDescent="0.3">
      <c r="B26" s="515" t="s">
        <v>1</v>
      </c>
      <c r="C26" s="516"/>
      <c r="D26" s="517"/>
      <c r="F26" s="395"/>
      <c r="G26" s="395"/>
      <c r="H26" s="395"/>
      <c r="I26" s="395"/>
      <c r="J26" s="395"/>
      <c r="K26" s="395"/>
      <c r="L26" s="395"/>
      <c r="M26" s="395"/>
      <c r="N26" s="395"/>
      <c r="O26" s="28"/>
      <c r="P26" s="28"/>
      <c r="Q26" s="28"/>
      <c r="R26" s="28"/>
      <c r="S26" s="28"/>
      <c r="T26" s="28"/>
    </row>
    <row r="27" spans="2:20" x14ac:dyDescent="0.3">
      <c r="B27" s="412" t="s">
        <v>10</v>
      </c>
      <c r="C27" s="413"/>
      <c r="D27" s="414"/>
      <c r="F27" s="395"/>
      <c r="G27" s="395"/>
      <c r="H27" s="395"/>
      <c r="I27" s="395"/>
      <c r="J27" s="395"/>
      <c r="K27" s="395"/>
      <c r="L27" s="395"/>
      <c r="M27" s="395"/>
      <c r="N27" s="395"/>
      <c r="O27" s="28"/>
      <c r="P27" s="28"/>
      <c r="Q27" s="28"/>
      <c r="R27" s="28"/>
      <c r="S27" s="28"/>
      <c r="T27" s="28"/>
    </row>
    <row r="28" spans="2:20" x14ac:dyDescent="0.3">
      <c r="B28" s="412" t="s">
        <v>11</v>
      </c>
      <c r="C28" s="413"/>
      <c r="D28" s="414"/>
      <c r="F28" s="395"/>
      <c r="G28" s="395"/>
      <c r="H28" s="395"/>
      <c r="I28" s="395"/>
      <c r="J28" s="395"/>
      <c r="K28" s="395"/>
      <c r="L28" s="395"/>
      <c r="M28" s="395"/>
      <c r="N28" s="395"/>
      <c r="O28" s="28"/>
      <c r="P28" s="28"/>
      <c r="Q28" s="28"/>
      <c r="R28" s="28"/>
      <c r="S28" s="28"/>
      <c r="T28" s="28"/>
    </row>
    <row r="29" spans="2:20" x14ac:dyDescent="0.3">
      <c r="B29" s="412" t="s">
        <v>12</v>
      </c>
      <c r="C29" s="413"/>
      <c r="D29" s="414"/>
      <c r="F29" s="395"/>
      <c r="G29" s="395"/>
      <c r="H29" s="395"/>
      <c r="I29" s="395"/>
      <c r="J29" s="395"/>
      <c r="K29" s="395"/>
      <c r="L29" s="395"/>
      <c r="M29" s="395"/>
      <c r="N29" s="395"/>
    </row>
    <row r="30" spans="2:20" x14ac:dyDescent="0.3">
      <c r="B30" s="415" t="s">
        <v>311</v>
      </c>
      <c r="C30" s="416"/>
      <c r="D30" s="417"/>
      <c r="F30" s="395"/>
      <c r="G30" s="395"/>
      <c r="H30" s="395"/>
      <c r="I30" s="395"/>
      <c r="J30" s="395"/>
      <c r="K30" s="395"/>
      <c r="L30" s="395"/>
      <c r="M30" s="395"/>
      <c r="N30" s="395"/>
    </row>
    <row r="31" spans="2:20" x14ac:dyDescent="0.3">
      <c r="F31" s="395" t="s">
        <v>1672</v>
      </c>
      <c r="G31" s="395"/>
      <c r="H31" s="395"/>
      <c r="I31" s="395"/>
      <c r="J31" s="395"/>
      <c r="K31" s="395"/>
      <c r="L31" s="395"/>
      <c r="M31" s="395"/>
      <c r="N31" s="395"/>
      <c r="O31" s="395"/>
      <c r="P31" s="395"/>
      <c r="Q31" s="395"/>
      <c r="R31" s="395"/>
      <c r="S31" s="395"/>
      <c r="T31" s="395"/>
    </row>
    <row r="32" spans="2:20" ht="15" customHeight="1" x14ac:dyDescent="0.3">
      <c r="F32" s="395"/>
      <c r="G32" s="395"/>
      <c r="H32" s="395"/>
      <c r="I32" s="395"/>
      <c r="J32" s="395"/>
      <c r="K32" s="395"/>
      <c r="L32" s="395"/>
      <c r="M32" s="395"/>
      <c r="N32" s="395"/>
      <c r="O32" s="395"/>
      <c r="P32" s="395"/>
      <c r="Q32" s="395"/>
      <c r="R32" s="395"/>
      <c r="S32" s="395"/>
      <c r="T32" s="395"/>
    </row>
    <row r="33" spans="1:21" ht="15" customHeight="1" x14ac:dyDescent="0.3">
      <c r="F33" s="395"/>
      <c r="G33" s="395"/>
      <c r="H33" s="395"/>
      <c r="I33" s="395"/>
      <c r="J33" s="395"/>
      <c r="K33" s="395"/>
      <c r="L33" s="395"/>
      <c r="M33" s="395"/>
      <c r="N33" s="395"/>
      <c r="O33" s="395"/>
      <c r="P33" s="395"/>
      <c r="Q33" s="395"/>
      <c r="R33" s="395"/>
      <c r="S33" s="395"/>
      <c r="T33" s="395"/>
    </row>
    <row r="34" spans="1:21" x14ac:dyDescent="0.3">
      <c r="C34"/>
      <c r="D34"/>
      <c r="F34" s="395"/>
      <c r="G34" s="395"/>
      <c r="H34" s="395"/>
      <c r="I34" s="395"/>
      <c r="J34" s="395"/>
      <c r="K34" s="395"/>
      <c r="L34" s="395"/>
      <c r="M34" s="395"/>
      <c r="N34" s="395"/>
      <c r="O34" s="395"/>
      <c r="P34" s="395"/>
      <c r="Q34" s="395"/>
      <c r="R34" s="395"/>
      <c r="S34" s="395"/>
      <c r="T34" s="395"/>
    </row>
    <row r="35" spans="1:21" ht="15" customHeight="1" x14ac:dyDescent="0.3">
      <c r="C35"/>
      <c r="D35"/>
      <c r="F35" s="395"/>
      <c r="G35" s="395"/>
      <c r="H35" s="395"/>
      <c r="I35" s="395"/>
      <c r="J35" s="395"/>
      <c r="K35" s="395"/>
      <c r="L35" s="395"/>
      <c r="M35" s="395"/>
      <c r="N35" s="395"/>
      <c r="O35" s="395"/>
      <c r="P35" s="395"/>
      <c r="Q35" s="395"/>
      <c r="R35" s="395"/>
      <c r="S35" s="395"/>
      <c r="T35" s="395"/>
    </row>
    <row r="37" spans="1:21" x14ac:dyDescent="0.3">
      <c r="E37"/>
      <c r="F37" s="27" t="s">
        <v>193</v>
      </c>
    </row>
    <row r="38" spans="1:21" ht="15" customHeight="1" x14ac:dyDescent="0.3">
      <c r="E38"/>
      <c r="F38" s="395" t="s">
        <v>1673</v>
      </c>
      <c r="G38" s="395"/>
      <c r="H38" s="395"/>
      <c r="I38" s="395"/>
      <c r="J38" s="395"/>
      <c r="K38" s="395"/>
      <c r="L38" s="395"/>
      <c r="M38" s="395"/>
      <c r="N38" s="395"/>
      <c r="O38" s="395"/>
      <c r="P38" s="395"/>
      <c r="Q38" s="395"/>
      <c r="R38" s="395"/>
      <c r="S38" s="395"/>
      <c r="T38" s="395"/>
      <c r="U38" s="28"/>
    </row>
    <row r="39" spans="1:21" x14ac:dyDescent="0.3">
      <c r="F39" s="395"/>
      <c r="G39" s="395"/>
      <c r="H39" s="395"/>
      <c r="I39" s="395"/>
      <c r="J39" s="395"/>
      <c r="K39" s="395"/>
      <c r="L39" s="395"/>
      <c r="M39" s="395"/>
      <c r="N39" s="395"/>
      <c r="O39" s="395"/>
      <c r="P39" s="395"/>
      <c r="Q39" s="395"/>
      <c r="R39" s="395"/>
      <c r="S39" s="395"/>
      <c r="T39" s="395"/>
      <c r="U39" s="28"/>
    </row>
    <row r="40" spans="1:21" x14ac:dyDescent="0.3">
      <c r="A40" s="1"/>
      <c r="F40" s="395"/>
      <c r="G40" s="395"/>
      <c r="H40" s="395"/>
      <c r="I40" s="395"/>
      <c r="J40" s="395"/>
      <c r="K40" s="395"/>
      <c r="L40" s="395"/>
      <c r="M40" s="395"/>
      <c r="N40" s="395"/>
      <c r="O40" s="395"/>
      <c r="P40" s="395"/>
      <c r="Q40" s="395"/>
      <c r="R40" s="395"/>
      <c r="S40" s="395"/>
      <c r="T40" s="395"/>
      <c r="U40" s="28"/>
    </row>
    <row r="41" spans="1:21" x14ac:dyDescent="0.3">
      <c r="A41" s="1"/>
      <c r="F41" s="395"/>
      <c r="G41" s="395"/>
      <c r="H41" s="395"/>
      <c r="I41" s="395"/>
      <c r="J41" s="395"/>
      <c r="K41" s="395"/>
      <c r="L41" s="395"/>
      <c r="M41" s="395"/>
      <c r="N41" s="395"/>
      <c r="O41" s="395"/>
      <c r="P41" s="395"/>
      <c r="Q41" s="395"/>
      <c r="R41" s="395"/>
      <c r="S41" s="395"/>
      <c r="T41" s="395"/>
      <c r="U41" s="28"/>
    </row>
    <row r="42" spans="1:21" x14ac:dyDescent="0.3">
      <c r="F42" s="28"/>
      <c r="G42" s="28"/>
      <c r="H42" s="28"/>
      <c r="I42" s="28"/>
      <c r="J42" s="28"/>
      <c r="K42" s="28"/>
      <c r="L42" s="28"/>
      <c r="M42" s="28"/>
      <c r="N42" s="28"/>
      <c r="O42" s="28"/>
      <c r="P42" s="28"/>
      <c r="Q42" s="28"/>
      <c r="R42" s="28"/>
      <c r="S42" s="28"/>
      <c r="T42" s="28"/>
      <c r="U42" s="28"/>
    </row>
    <row r="43" spans="1:21" ht="4.5" customHeight="1" x14ac:dyDescent="0.3">
      <c r="F43" s="32"/>
      <c r="G43" s="33"/>
      <c r="H43" s="33"/>
      <c r="I43" s="33"/>
      <c r="J43" s="33"/>
      <c r="K43" s="33"/>
      <c r="L43" s="34"/>
      <c r="N43" s="431" t="s">
        <v>191</v>
      </c>
      <c r="O43" s="432"/>
      <c r="P43" s="432"/>
      <c r="Q43" s="432"/>
      <c r="R43" s="432"/>
      <c r="S43" s="432"/>
      <c r="T43" s="433"/>
    </row>
    <row r="44" spans="1:21" x14ac:dyDescent="0.3">
      <c r="F44" s="426" t="s">
        <v>192</v>
      </c>
      <c r="G44" s="427"/>
      <c r="H44" s="427"/>
      <c r="I44" s="428"/>
      <c r="J44" s="429" t="s">
        <v>112</v>
      </c>
      <c r="K44" s="430"/>
      <c r="L44" s="35"/>
      <c r="N44" s="434"/>
      <c r="O44" s="435"/>
      <c r="P44" s="435"/>
      <c r="Q44" s="435"/>
      <c r="R44" s="435"/>
      <c r="S44" s="435"/>
      <c r="T44" s="436"/>
    </row>
    <row r="45" spans="1:21" ht="4.5" customHeight="1" x14ac:dyDescent="0.3">
      <c r="F45" s="41"/>
      <c r="G45" s="37"/>
      <c r="H45" s="37"/>
      <c r="I45" s="37"/>
      <c r="J45" s="44"/>
      <c r="K45" s="44"/>
      <c r="L45" s="35"/>
      <c r="M45"/>
      <c r="N45" s="437" t="s">
        <v>203</v>
      </c>
      <c r="O45" s="438"/>
      <c r="P45" s="438"/>
      <c r="Q45" s="438"/>
      <c r="R45" s="438"/>
      <c r="S45" s="438"/>
      <c r="T45" s="439"/>
    </row>
    <row r="46" spans="1:21" x14ac:dyDescent="0.3">
      <c r="F46" s="426" t="s">
        <v>167</v>
      </c>
      <c r="G46" s="427"/>
      <c r="H46" s="427"/>
      <c r="I46" s="428"/>
      <c r="J46" s="429" t="s">
        <v>168</v>
      </c>
      <c r="K46" s="430"/>
      <c r="L46" s="35"/>
      <c r="N46" s="440"/>
      <c r="O46" s="441"/>
      <c r="P46" s="441"/>
      <c r="Q46" s="441"/>
      <c r="R46" s="441"/>
      <c r="S46" s="441"/>
      <c r="T46" s="442"/>
    </row>
    <row r="47" spans="1:21" ht="4.5" customHeight="1" x14ac:dyDescent="0.3">
      <c r="F47" s="41"/>
      <c r="G47" s="37"/>
      <c r="H47" s="37"/>
      <c r="I47" s="37"/>
      <c r="J47" s="44"/>
      <c r="K47" s="44"/>
      <c r="L47" s="35"/>
      <c r="N47" s="440"/>
      <c r="O47" s="441"/>
      <c r="P47" s="441"/>
      <c r="Q47" s="441"/>
      <c r="R47" s="441"/>
      <c r="S47" s="441"/>
      <c r="T47" s="442"/>
    </row>
    <row r="48" spans="1:21" x14ac:dyDescent="0.3">
      <c r="F48" s="426" t="s">
        <v>171</v>
      </c>
      <c r="G48" s="427"/>
      <c r="H48" s="427"/>
      <c r="I48" s="428"/>
      <c r="J48" s="429">
        <v>2021</v>
      </c>
      <c r="K48" s="430"/>
      <c r="L48" s="35"/>
      <c r="N48" s="440"/>
      <c r="O48" s="441"/>
      <c r="P48" s="441"/>
      <c r="Q48" s="441"/>
      <c r="R48" s="441"/>
      <c r="S48" s="441"/>
      <c r="T48" s="442"/>
    </row>
    <row r="49" spans="2:20" ht="4.5" customHeight="1" x14ac:dyDescent="0.3">
      <c r="B49"/>
      <c r="C49"/>
      <c r="D49"/>
      <c r="F49" s="41"/>
      <c r="G49" s="37"/>
      <c r="H49" s="37"/>
      <c r="I49" s="37"/>
      <c r="J49" s="43"/>
      <c r="K49" s="43"/>
      <c r="L49" s="35"/>
      <c r="N49" s="45"/>
      <c r="O49" s="46"/>
      <c r="P49" s="46"/>
      <c r="Q49" s="46"/>
      <c r="R49" s="46"/>
      <c r="S49" s="46"/>
      <c r="T49" s="47"/>
    </row>
    <row r="50" spans="2:20" x14ac:dyDescent="0.3">
      <c r="B50"/>
      <c r="C50"/>
      <c r="D50"/>
      <c r="F50" s="426" t="str">
        <f>CONCATENATE("Net Change in Energy Usage (",IF(J44="Road Transport","Litres","kWh"),")")</f>
        <v>Net Change in Energy Usage (kWh)</v>
      </c>
      <c r="G50" s="427"/>
      <c r="H50" s="427"/>
      <c r="I50" s="428"/>
      <c r="J50" s="424"/>
      <c r="K50" s="425"/>
      <c r="L50" s="35"/>
      <c r="N50" s="36"/>
      <c r="O50" s="443" t="s">
        <v>73</v>
      </c>
      <c r="P50" s="444"/>
      <c r="Q50" s="48"/>
      <c r="R50" s="445">
        <f>IFERROR((J50/100)*INDEX(IF($O$50="Low",Data_Tables!B3:J16,IF(O50="Central",Data_Tables!B18:J31,Data_Tables!B33:J46)),MATCH(CONCATENATE(J44," ",J46),Data_Tables!A3:A16,0),-2016+Comfort!J48),"-")</f>
        <v>0</v>
      </c>
      <c r="S50" s="445"/>
      <c r="T50" s="49"/>
    </row>
    <row r="51" spans="2:20" ht="4.5" customHeight="1" x14ac:dyDescent="0.3">
      <c r="B51"/>
      <c r="C51"/>
      <c r="D51"/>
      <c r="F51" s="42"/>
      <c r="G51" s="39"/>
      <c r="H51" s="39"/>
      <c r="I51" s="39"/>
      <c r="J51" s="39"/>
      <c r="K51" s="39"/>
      <c r="L51" s="40"/>
      <c r="N51" s="38"/>
      <c r="O51" s="50"/>
      <c r="P51" s="50"/>
      <c r="Q51" s="50"/>
      <c r="R51" s="50"/>
      <c r="S51" s="50"/>
      <c r="T51" s="51"/>
    </row>
    <row r="52" spans="2:20" customFormat="1" x14ac:dyDescent="0.3"/>
    <row r="53" spans="2:20" customFormat="1" x14ac:dyDescent="0.3">
      <c r="F53" s="27" t="s">
        <v>202</v>
      </c>
    </row>
    <row r="54" spans="2:20" customFormat="1" ht="15" customHeight="1" x14ac:dyDescent="0.3">
      <c r="F54" s="395" t="s">
        <v>1598</v>
      </c>
      <c r="G54" s="395"/>
      <c r="H54" s="395"/>
      <c r="I54" s="395"/>
      <c r="J54" s="395"/>
      <c r="K54" s="395"/>
      <c r="L54" s="395"/>
      <c r="M54" s="395"/>
      <c r="N54" s="395"/>
      <c r="O54" s="395"/>
      <c r="P54" s="395"/>
      <c r="Q54" s="395"/>
      <c r="R54" s="395"/>
      <c r="S54" s="395"/>
      <c r="T54" s="395"/>
    </row>
    <row r="55" spans="2:20" customFormat="1" x14ac:dyDescent="0.3">
      <c r="F55" s="395"/>
      <c r="G55" s="395"/>
      <c r="H55" s="395"/>
      <c r="I55" s="395"/>
      <c r="J55" s="395"/>
      <c r="K55" s="395"/>
      <c r="L55" s="395"/>
      <c r="M55" s="395"/>
      <c r="N55" s="395"/>
      <c r="O55" s="395"/>
      <c r="P55" s="395"/>
      <c r="Q55" s="395"/>
      <c r="R55" s="395"/>
      <c r="S55" s="395"/>
      <c r="T55" s="395"/>
    </row>
    <row r="56" spans="2:20" customFormat="1" x14ac:dyDescent="0.3">
      <c r="F56" s="395"/>
      <c r="G56" s="395"/>
      <c r="H56" s="395"/>
      <c r="I56" s="395"/>
      <c r="J56" s="395"/>
      <c r="K56" s="395"/>
      <c r="L56" s="395"/>
      <c r="M56" s="395"/>
      <c r="N56" s="395"/>
      <c r="O56" s="395"/>
      <c r="P56" s="395"/>
      <c r="Q56" s="395"/>
      <c r="R56" s="395"/>
      <c r="S56" s="395"/>
      <c r="T56" s="395"/>
    </row>
    <row r="57" spans="2:20" customFormat="1" x14ac:dyDescent="0.3">
      <c r="F57" s="395"/>
      <c r="G57" s="395"/>
      <c r="H57" s="395"/>
      <c r="I57" s="395"/>
      <c r="J57" s="395"/>
      <c r="K57" s="395"/>
      <c r="L57" s="395"/>
      <c r="M57" s="395"/>
      <c r="N57" s="395"/>
      <c r="O57" s="395"/>
      <c r="P57" s="395"/>
      <c r="Q57" s="395"/>
      <c r="R57" s="395"/>
      <c r="S57" s="395"/>
      <c r="T57" s="395"/>
    </row>
    <row r="58" spans="2:20" customFormat="1" x14ac:dyDescent="0.3">
      <c r="F58" s="395"/>
      <c r="G58" s="395"/>
      <c r="H58" s="395"/>
      <c r="I58" s="395"/>
      <c r="J58" s="395"/>
      <c r="K58" s="395"/>
      <c r="L58" s="395"/>
      <c r="M58" s="395"/>
      <c r="N58" s="395"/>
      <c r="O58" s="395"/>
      <c r="P58" s="395"/>
      <c r="Q58" s="395"/>
      <c r="R58" s="395"/>
      <c r="S58" s="395"/>
      <c r="T58" s="395"/>
    </row>
    <row r="59" spans="2:20" customFormat="1" x14ac:dyDescent="0.3">
      <c r="F59" s="395"/>
      <c r="G59" s="395"/>
      <c r="H59" s="395"/>
      <c r="I59" s="395"/>
      <c r="J59" s="395"/>
      <c r="K59" s="395"/>
      <c r="L59" s="395"/>
      <c r="M59" s="395"/>
      <c r="N59" s="395"/>
      <c r="O59" s="395"/>
      <c r="P59" s="395"/>
      <c r="Q59" s="395"/>
      <c r="R59" s="395"/>
      <c r="S59" s="395"/>
      <c r="T59" s="395"/>
    </row>
    <row r="60" spans="2:20" customFormat="1" x14ac:dyDescent="0.3">
      <c r="F60" s="395"/>
      <c r="G60" s="395"/>
      <c r="H60" s="395"/>
      <c r="I60" s="395"/>
      <c r="J60" s="395"/>
      <c r="K60" s="395"/>
      <c r="L60" s="395"/>
      <c r="M60" s="395"/>
      <c r="N60" s="395"/>
      <c r="O60" s="395"/>
      <c r="P60" s="395"/>
      <c r="Q60" s="395"/>
      <c r="R60" s="395"/>
      <c r="S60" s="395"/>
      <c r="T60" s="395"/>
    </row>
    <row r="61" spans="2:20" customFormat="1" x14ac:dyDescent="0.3">
      <c r="F61" s="395"/>
      <c r="G61" s="395"/>
      <c r="H61" s="395"/>
      <c r="I61" s="395"/>
      <c r="J61" s="395"/>
      <c r="K61" s="395"/>
      <c r="L61" s="395"/>
      <c r="M61" s="395"/>
      <c r="N61" s="395"/>
      <c r="O61" s="395"/>
      <c r="P61" s="395"/>
      <c r="Q61" s="395"/>
      <c r="R61" s="395"/>
      <c r="S61" s="395"/>
      <c r="T61" s="395"/>
    </row>
    <row r="62" spans="2:20" customFormat="1" x14ac:dyDescent="0.3">
      <c r="B62" s="2"/>
      <c r="C62" s="2"/>
      <c r="D62" s="2"/>
      <c r="F62" s="395"/>
      <c r="G62" s="395"/>
      <c r="H62" s="395"/>
      <c r="I62" s="395"/>
      <c r="J62" s="395"/>
      <c r="K62" s="395"/>
      <c r="L62" s="395"/>
      <c r="M62" s="395"/>
      <c r="N62" s="395"/>
      <c r="O62" s="395"/>
      <c r="P62" s="395"/>
      <c r="Q62" s="395"/>
      <c r="R62" s="395"/>
      <c r="S62" s="395"/>
      <c r="T62" s="395"/>
    </row>
    <row r="63" spans="2:20" customFormat="1" x14ac:dyDescent="0.3">
      <c r="B63" s="2"/>
      <c r="C63" s="2"/>
      <c r="D63" s="2"/>
      <c r="F63" s="395"/>
      <c r="G63" s="395"/>
      <c r="H63" s="395"/>
      <c r="I63" s="395"/>
      <c r="J63" s="395"/>
      <c r="K63" s="395"/>
      <c r="L63" s="395"/>
      <c r="M63" s="395"/>
      <c r="N63" s="395"/>
      <c r="O63" s="395"/>
      <c r="P63" s="395"/>
      <c r="Q63" s="395"/>
      <c r="R63" s="395"/>
      <c r="S63" s="395"/>
      <c r="T63" s="395"/>
    </row>
    <row r="64" spans="2:20" customFormat="1" x14ac:dyDescent="0.3">
      <c r="B64" s="2"/>
      <c r="C64" s="2"/>
      <c r="D64" s="2"/>
      <c r="F64" s="395"/>
      <c r="G64" s="395"/>
      <c r="H64" s="395"/>
      <c r="I64" s="395"/>
      <c r="J64" s="395"/>
      <c r="K64" s="395"/>
      <c r="L64" s="395"/>
      <c r="M64" s="395"/>
      <c r="N64" s="395"/>
      <c r="O64" s="395"/>
      <c r="P64" s="395"/>
      <c r="Q64" s="395"/>
      <c r="R64" s="395"/>
      <c r="S64" s="395"/>
      <c r="T64" s="395"/>
    </row>
    <row r="65" spans="6:20" x14ac:dyDescent="0.3">
      <c r="F65" s="395"/>
      <c r="G65" s="395"/>
      <c r="H65" s="395"/>
      <c r="I65" s="395"/>
      <c r="J65" s="395"/>
      <c r="K65" s="395"/>
      <c r="L65" s="395"/>
      <c r="M65" s="395"/>
      <c r="N65" s="395"/>
      <c r="O65" s="395"/>
      <c r="P65" s="395"/>
      <c r="Q65" s="395"/>
      <c r="R65" s="395"/>
      <c r="S65" s="395"/>
      <c r="T65" s="395"/>
    </row>
    <row r="66" spans="6:20" x14ac:dyDescent="0.3">
      <c r="F66" s="395"/>
      <c r="G66" s="395"/>
      <c r="H66" s="395"/>
      <c r="I66" s="395"/>
      <c r="J66" s="395"/>
      <c r="K66" s="395"/>
      <c r="L66" s="395"/>
      <c r="M66" s="395"/>
      <c r="N66" s="395"/>
      <c r="O66" s="395"/>
      <c r="P66" s="395"/>
      <c r="Q66" s="395"/>
      <c r="R66" s="395"/>
      <c r="S66" s="395"/>
      <c r="T66" s="395"/>
    </row>
    <row r="67" spans="6:20" x14ac:dyDescent="0.3">
      <c r="F67" s="395"/>
      <c r="G67" s="395"/>
      <c r="H67" s="395"/>
      <c r="I67" s="395"/>
      <c r="J67" s="395"/>
      <c r="K67" s="395"/>
      <c r="L67" s="395"/>
      <c r="M67" s="395"/>
      <c r="N67" s="395"/>
      <c r="O67" s="395"/>
      <c r="P67" s="395"/>
      <c r="Q67" s="395"/>
      <c r="R67" s="395"/>
      <c r="S67" s="395"/>
      <c r="T67" s="395"/>
    </row>
    <row r="68" spans="6:20" x14ac:dyDescent="0.3">
      <c r="F68" s="395"/>
      <c r="G68" s="395"/>
      <c r="H68" s="395"/>
      <c r="I68" s="395"/>
      <c r="J68" s="395"/>
      <c r="K68" s="395"/>
      <c r="L68" s="395"/>
      <c r="M68" s="395"/>
      <c r="N68" s="395"/>
      <c r="O68" s="395"/>
      <c r="P68" s="395"/>
      <c r="Q68" s="395"/>
      <c r="R68" s="395"/>
      <c r="S68" s="395"/>
      <c r="T68" s="395"/>
    </row>
    <row r="69" spans="6:20" x14ac:dyDescent="0.3">
      <c r="F69" s="395"/>
      <c r="G69" s="395"/>
      <c r="H69" s="395"/>
      <c r="I69" s="395"/>
      <c r="J69" s="395"/>
      <c r="K69" s="395"/>
      <c r="L69" s="395"/>
      <c r="M69" s="395"/>
      <c r="N69" s="395"/>
      <c r="O69" s="395"/>
      <c r="P69" s="395"/>
      <c r="Q69" s="395"/>
      <c r="R69" s="395"/>
      <c r="S69" s="395"/>
      <c r="T69" s="395"/>
    </row>
    <row r="70" spans="6:20" x14ac:dyDescent="0.3">
      <c r="F70" s="395"/>
      <c r="G70" s="395"/>
      <c r="H70" s="395"/>
      <c r="I70" s="395"/>
      <c r="J70" s="395"/>
      <c r="K70" s="395"/>
      <c r="L70" s="395"/>
      <c r="M70" s="395"/>
      <c r="N70" s="395"/>
      <c r="O70" s="395"/>
      <c r="P70" s="395"/>
      <c r="Q70" s="395"/>
      <c r="R70" s="395"/>
      <c r="S70" s="395"/>
      <c r="T70" s="395"/>
    </row>
    <row r="71" spans="6:20" ht="19.2" customHeight="1" x14ac:dyDescent="0.3">
      <c r="F71" s="395"/>
      <c r="G71" s="395"/>
      <c r="H71" s="395"/>
      <c r="I71" s="395"/>
      <c r="J71" s="395"/>
      <c r="K71" s="395"/>
      <c r="L71" s="395"/>
      <c r="M71" s="395"/>
      <c r="N71" s="395"/>
      <c r="O71" s="395"/>
      <c r="P71" s="395"/>
      <c r="Q71" s="395"/>
      <c r="R71" s="395"/>
      <c r="S71" s="395"/>
      <c r="T71" s="395"/>
    </row>
    <row r="72" spans="6:20" x14ac:dyDescent="0.3">
      <c r="F72" s="28"/>
      <c r="G72" s="28"/>
      <c r="H72" s="28"/>
      <c r="I72" s="28"/>
      <c r="J72" s="28"/>
      <c r="K72" s="28"/>
      <c r="L72" s="28"/>
      <c r="M72" s="28"/>
      <c r="N72" s="28"/>
      <c r="O72" s="28"/>
      <c r="P72" s="28"/>
      <c r="Q72" s="28"/>
      <c r="R72" s="28"/>
      <c r="S72" s="28"/>
      <c r="T72" s="28"/>
    </row>
    <row r="73" spans="6:20" x14ac:dyDescent="0.3">
      <c r="F73" s="27" t="s">
        <v>205</v>
      </c>
    </row>
    <row r="74" spans="6:20" ht="4.5" customHeight="1" x14ac:dyDescent="0.3">
      <c r="F74" s="27"/>
    </row>
    <row r="75" spans="6:20" x14ac:dyDescent="0.3">
      <c r="F75" s="395" t="s">
        <v>315</v>
      </c>
      <c r="G75" s="395"/>
      <c r="H75" s="395"/>
      <c r="I75" s="395"/>
      <c r="J75" s="395"/>
      <c r="K75" s="395"/>
      <c r="L75" s="395"/>
      <c r="M75" s="395"/>
      <c r="N75" s="395"/>
      <c r="O75" s="395"/>
      <c r="P75" s="395"/>
      <c r="Q75" s="395"/>
      <c r="R75" s="395"/>
      <c r="S75" s="395"/>
      <c r="T75" s="395"/>
    </row>
    <row r="76" spans="6:20" x14ac:dyDescent="0.3">
      <c r="F76" s="395"/>
      <c r="G76" s="395"/>
      <c r="H76" s="395"/>
      <c r="I76" s="395"/>
      <c r="J76" s="395"/>
      <c r="K76" s="395"/>
      <c r="L76" s="395"/>
      <c r="M76" s="395"/>
      <c r="N76" s="395"/>
      <c r="O76" s="395"/>
      <c r="P76" s="395"/>
      <c r="Q76" s="395"/>
      <c r="R76" s="395"/>
      <c r="S76" s="395"/>
      <c r="T76" s="395"/>
    </row>
    <row r="77" spans="6:20" x14ac:dyDescent="0.3">
      <c r="F77" s="395"/>
      <c r="G77" s="395"/>
      <c r="H77" s="395"/>
      <c r="I77" s="395"/>
      <c r="J77" s="395"/>
      <c r="K77" s="395"/>
      <c r="L77" s="395"/>
      <c r="M77" s="395"/>
      <c r="N77" s="395"/>
      <c r="O77" s="395"/>
      <c r="P77" s="395"/>
      <c r="Q77" s="395"/>
      <c r="R77" s="395"/>
      <c r="S77" s="395"/>
      <c r="T77" s="395"/>
    </row>
    <row r="78" spans="6:20" x14ac:dyDescent="0.3">
      <c r="F78" s="395"/>
      <c r="G78" s="395"/>
      <c r="H78" s="395"/>
      <c r="I78" s="395"/>
      <c r="J78" s="395"/>
      <c r="K78" s="395"/>
      <c r="L78" s="395"/>
      <c r="M78" s="395"/>
      <c r="N78" s="395"/>
      <c r="O78" s="395"/>
      <c r="P78" s="395"/>
      <c r="Q78" s="395"/>
      <c r="R78" s="395"/>
      <c r="S78" s="395"/>
      <c r="T78" s="395"/>
    </row>
    <row r="79" spans="6:20" x14ac:dyDescent="0.3">
      <c r="F79" s="27"/>
    </row>
    <row r="80" spans="6:20" x14ac:dyDescent="0.3">
      <c r="F80" s="71" t="s">
        <v>17</v>
      </c>
      <c r="G80" s="69"/>
      <c r="H80" s="69"/>
      <c r="I80" s="69"/>
      <c r="J80" s="69" t="s">
        <v>18</v>
      </c>
      <c r="K80" s="69"/>
      <c r="L80" s="69"/>
      <c r="M80" s="69"/>
      <c r="N80" s="69"/>
      <c r="O80" s="69" t="s">
        <v>19</v>
      </c>
      <c r="P80" s="69"/>
      <c r="Q80" s="69"/>
      <c r="R80" s="69"/>
      <c r="S80" s="69"/>
      <c r="T80" s="70"/>
    </row>
    <row r="81" spans="6:20" ht="35.25" customHeight="1" x14ac:dyDescent="0.3">
      <c r="F81" s="484" t="s">
        <v>37</v>
      </c>
      <c r="G81" s="485"/>
      <c r="H81" s="485"/>
      <c r="I81" s="485"/>
      <c r="J81" s="574" t="s">
        <v>314</v>
      </c>
      <c r="K81" s="574"/>
      <c r="L81" s="574"/>
      <c r="M81" s="574"/>
      <c r="N81" s="574"/>
      <c r="O81" s="575" t="s">
        <v>1676</v>
      </c>
      <c r="P81" s="576"/>
      <c r="Q81" s="576"/>
      <c r="R81" s="576"/>
      <c r="S81" s="576"/>
      <c r="T81" s="577"/>
    </row>
    <row r="82" spans="6:20" ht="34.950000000000003" customHeight="1" x14ac:dyDescent="0.3">
      <c r="F82" s="484" t="s">
        <v>1674</v>
      </c>
      <c r="G82" s="485"/>
      <c r="H82" s="485"/>
      <c r="I82" s="485"/>
      <c r="J82" s="574" t="s">
        <v>1675</v>
      </c>
      <c r="K82" s="574"/>
      <c r="L82" s="574"/>
      <c r="M82" s="574"/>
      <c r="N82" s="574"/>
      <c r="O82" s="575" t="s">
        <v>1647</v>
      </c>
      <c r="P82" s="576"/>
      <c r="Q82" s="576"/>
      <c r="R82" s="576"/>
      <c r="S82" s="576"/>
      <c r="T82" s="577"/>
    </row>
  </sheetData>
  <mergeCells count="34">
    <mergeCell ref="F31:T35"/>
    <mergeCell ref="F9:T12"/>
    <mergeCell ref="F15:N30"/>
    <mergeCell ref="B26:D26"/>
    <mergeCell ref="B21:D21"/>
    <mergeCell ref="B22:D22"/>
    <mergeCell ref="B23:D23"/>
    <mergeCell ref="B24:D24"/>
    <mergeCell ref="B25:D25"/>
    <mergeCell ref="B27:D27"/>
    <mergeCell ref="B28:D28"/>
    <mergeCell ref="B29:D29"/>
    <mergeCell ref="B30:D30"/>
    <mergeCell ref="F50:I50"/>
    <mergeCell ref="J50:K50"/>
    <mergeCell ref="O50:P50"/>
    <mergeCell ref="R50:S50"/>
    <mergeCell ref="F38:T41"/>
    <mergeCell ref="N43:T44"/>
    <mergeCell ref="F44:I44"/>
    <mergeCell ref="J44:K44"/>
    <mergeCell ref="N45:T48"/>
    <mergeCell ref="F46:I46"/>
    <mergeCell ref="J46:K46"/>
    <mergeCell ref="F48:I48"/>
    <mergeCell ref="J48:K48"/>
    <mergeCell ref="F82:I82"/>
    <mergeCell ref="J82:N82"/>
    <mergeCell ref="O82:T82"/>
    <mergeCell ref="F54:T71"/>
    <mergeCell ref="F81:I81"/>
    <mergeCell ref="J81:N81"/>
    <mergeCell ref="O81:T81"/>
    <mergeCell ref="F75:T78"/>
  </mergeCells>
  <dataValidations count="1">
    <dataValidation type="list" allowBlank="1" showInputMessage="1" showErrorMessage="1" sqref="J46:K46" xr:uid="{00000000-0002-0000-0800-000000000000}">
      <formula1>End_User</formula1>
    </dataValidation>
  </dataValidations>
  <hyperlinks>
    <hyperlink ref="O81" r:id="rId1" display="http://www.sustainablelifestyles.ac.uk/sites/default/files/projectdocs/slrg_working_paper_01-12.pdf" xr:uid="{00000000-0004-0000-0800-000000000000}"/>
    <hyperlink ref="B30:D30" location="'Health &amp; Wellbeing'!A1" display="Health &amp; Wellbeing" xr:uid="{00000000-0004-0000-0800-000001000000}"/>
    <hyperlink ref="B26:D26" location="Comfort!A1" display="Comfort" xr:uid="{00000000-0004-0000-0800-000002000000}"/>
    <hyperlink ref="B24:D24" location="'Air Quality'!A1" display="Air Quality" xr:uid="{00000000-0004-0000-0800-000003000000}"/>
    <hyperlink ref="B23:D23" location="'Carbon Emissions'!A1" display="Carbon Emissions" xr:uid="{00000000-0004-0000-0800-000004000000}"/>
    <hyperlink ref="B22:D22" location="'Energy Usage'!A1" display="Energy Usage" xr:uid="{00000000-0004-0000-0800-000005000000}"/>
    <hyperlink ref="B25:D25" location="'Natural Assets'!A1" display="Natural Assets" xr:uid="{00000000-0004-0000-0800-000006000000}"/>
    <hyperlink ref="B27:D27" location="'Economic Growth'!A1" display="Economic Growth" xr:uid="{00000000-0004-0000-0800-000007000000}"/>
    <hyperlink ref="B28:D28" location="'Energy Security'!A1" display="Energy Security" xr:uid="{00000000-0004-0000-0800-000008000000}"/>
    <hyperlink ref="B29:D29" location="'Fuel Poverty'!A1" display="Fuel Poverty" xr:uid="{00000000-0004-0000-0800-000009000000}"/>
    <hyperlink ref="O82" r:id="rId2" display="http://www.sustainablelifestyles.ac.uk/sites/default/files/projectdocs/slrg_working_paper_01-12.pdf" xr:uid="{BC1290C6-7268-469D-8B8A-5B2B5C7401AE}"/>
    <hyperlink ref="O82:T82" r:id="rId3" display="https://assets.publishing.service.gov.uk/government/uploads/system/uploads/attachment_data/file/1002869/2.Background_Documentation_for_guidnace_on_valuation_of_energy_use.pdf" xr:uid="{4218C87D-7DCB-4ED2-975D-FBABB528EB9D}"/>
    <hyperlink ref="O81:T81" r:id="rId4" display="https://sustainablelifestyles.ac.uk/sites/default/files/publicationsdocs/slrg_working_paper_01-12.pdf" xr:uid="{C16F702F-D64E-4176-B330-52EAB2A5E767}"/>
  </hyperlinks>
  <pageMargins left="0.7" right="0.7" top="0.75" bottom="0.75" header="0.3" footer="0.3"/>
  <pageSetup orientation="portrait" r:id="rId5"/>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1000000}">
          <x14:formula1>
            <xm:f>Lookups!$E$2:$E$4</xm:f>
          </x14:formula1>
          <xm:sqref>O50</xm:sqref>
        </x14:dataValidation>
        <x14:dataValidation type="list" allowBlank="1" showInputMessage="1" showErrorMessage="1" xr:uid="{00000000-0002-0000-0800-000002000000}">
          <x14:formula1>
            <xm:f>Lookups!$D$2:$D$25</xm:f>
          </x14:formula1>
          <xm:sqref>J48:K48</xm:sqref>
        </x14:dataValidation>
        <x14:dataValidation type="list" allowBlank="1" showInputMessage="1" showErrorMessage="1" xr:uid="{00000000-0002-0000-0800-000003000000}">
          <x14:formula1>
            <xm:f>Lookups!$A$2:$A$7</xm:f>
          </x14:formula1>
          <xm:sqref>J44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sheetPr>
  <dimension ref="A1:AG93"/>
  <sheetViews>
    <sheetView showGridLines="0" showRowColHeaders="0" topLeftCell="A19" zoomScale="90" zoomScaleNormal="90" workbookViewId="0">
      <selection activeCell="B28" sqref="B28:D28"/>
    </sheetView>
  </sheetViews>
  <sheetFormatPr defaultRowHeight="14.4" x14ac:dyDescent="0.3"/>
  <cols>
    <col min="1" max="1" width="2.5546875" customWidth="1"/>
    <col min="2" max="4" width="9.33203125" customWidth="1"/>
    <col min="5" max="5" width="2.44140625" customWidth="1"/>
    <col min="6" max="6" width="9.109375" customWidth="1"/>
  </cols>
  <sheetData>
    <row r="1" spans="6:33" s="2" customFormat="1" ht="8.25" customHeight="1" x14ac:dyDescent="0.3"/>
    <row r="2" spans="6:33" s="2" customFormat="1"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s="2" customFormat="1"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s="2" customFormat="1"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s="2" customFormat="1" ht="15" customHeight="1" x14ac:dyDescent="0.3">
      <c r="F5" s="6" t="s">
        <v>10</v>
      </c>
      <c r="G5" s="5"/>
      <c r="H5" s="5"/>
      <c r="I5" s="5"/>
      <c r="J5" s="5"/>
      <c r="K5" s="5"/>
      <c r="L5" s="5"/>
      <c r="M5" s="5"/>
      <c r="N5" s="5"/>
      <c r="O5" s="5"/>
      <c r="P5" s="5"/>
      <c r="Q5" s="5"/>
      <c r="R5" s="5"/>
      <c r="S5" s="3"/>
      <c r="T5" s="3"/>
      <c r="U5" s="3"/>
      <c r="V5" s="3"/>
      <c r="W5" s="3"/>
      <c r="X5" s="3"/>
      <c r="Y5" s="3"/>
      <c r="Z5" s="3"/>
      <c r="AA5" s="3"/>
      <c r="AB5" s="3"/>
      <c r="AC5" s="4"/>
      <c r="AD5" s="4"/>
      <c r="AE5" s="4"/>
      <c r="AF5" s="4"/>
      <c r="AG5" s="4"/>
    </row>
    <row r="6" spans="6:33" s="2" customFormat="1"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7" spans="6:33" s="2" customFormat="1" x14ac:dyDescent="0.3"/>
    <row r="8" spans="6:33" s="2" customFormat="1" ht="15" customHeight="1" x14ac:dyDescent="0.3">
      <c r="F8" s="27" t="s">
        <v>427</v>
      </c>
      <c r="U8" s="8"/>
      <c r="V8" s="8"/>
      <c r="W8" s="8"/>
      <c r="X8" s="8"/>
    </row>
    <row r="9" spans="6:33" s="2" customFormat="1" ht="15" customHeight="1" x14ac:dyDescent="0.3">
      <c r="F9" s="395" t="s">
        <v>1840</v>
      </c>
      <c r="G9" s="395"/>
      <c r="H9" s="395"/>
      <c r="I9" s="395"/>
      <c r="J9" s="395"/>
      <c r="K9" s="395"/>
      <c r="L9" s="395"/>
      <c r="M9" s="395"/>
      <c r="N9" s="395"/>
      <c r="O9" s="395"/>
      <c r="P9" s="395"/>
      <c r="Q9" s="395"/>
      <c r="R9" s="395"/>
      <c r="S9" s="395"/>
      <c r="T9" s="395"/>
      <c r="U9" s="395"/>
      <c r="V9" s="8"/>
      <c r="W9" s="8"/>
      <c r="X9" s="8"/>
      <c r="Y9" s="8"/>
      <c r="Z9" s="8"/>
      <c r="AA9" s="8"/>
      <c r="AB9" s="8"/>
    </row>
    <row r="10" spans="6:33" s="2" customFormat="1" x14ac:dyDescent="0.3">
      <c r="F10" s="395"/>
      <c r="G10" s="395"/>
      <c r="H10" s="395"/>
      <c r="I10" s="395"/>
      <c r="J10" s="395"/>
      <c r="K10" s="395"/>
      <c r="L10" s="395"/>
      <c r="M10" s="395"/>
      <c r="N10" s="395"/>
      <c r="O10" s="395"/>
      <c r="P10" s="395"/>
      <c r="Q10" s="395"/>
      <c r="R10" s="395"/>
      <c r="S10" s="395"/>
      <c r="T10" s="395"/>
      <c r="U10" s="395"/>
      <c r="V10" s="8"/>
      <c r="W10" s="8"/>
      <c r="X10" s="8"/>
      <c r="Y10" s="8"/>
      <c r="Z10" s="8"/>
      <c r="AA10" s="8"/>
      <c r="AB10" s="8"/>
    </row>
    <row r="11" spans="6:33" s="2" customFormat="1" x14ac:dyDescent="0.3">
      <c r="F11" s="395"/>
      <c r="G11" s="395"/>
      <c r="H11" s="395"/>
      <c r="I11" s="395"/>
      <c r="J11" s="395"/>
      <c r="K11" s="395"/>
      <c r="L11" s="395"/>
      <c r="M11" s="395"/>
      <c r="N11" s="395"/>
      <c r="O11" s="395"/>
      <c r="P11" s="395"/>
      <c r="Q11" s="395"/>
      <c r="R11" s="395"/>
      <c r="S11" s="395"/>
      <c r="T11" s="395"/>
      <c r="U11" s="395"/>
      <c r="V11" s="8"/>
      <c r="W11" s="8"/>
      <c r="X11" s="8"/>
      <c r="Y11" s="8"/>
      <c r="Z11" s="8"/>
      <c r="AA11" s="8"/>
      <c r="AB11" s="8"/>
    </row>
    <row r="12" spans="6:33" s="2" customFormat="1" x14ac:dyDescent="0.3">
      <c r="F12" s="395"/>
      <c r="G12" s="395"/>
      <c r="H12" s="395"/>
      <c r="I12" s="395"/>
      <c r="J12" s="395"/>
      <c r="K12" s="395"/>
      <c r="L12" s="395"/>
      <c r="M12" s="395"/>
      <c r="N12" s="395"/>
      <c r="O12" s="395"/>
      <c r="P12" s="395"/>
      <c r="Q12" s="395"/>
      <c r="R12" s="395"/>
      <c r="S12" s="395"/>
      <c r="T12" s="395"/>
      <c r="U12" s="395"/>
      <c r="V12" s="8"/>
      <c r="W12" s="8"/>
      <c r="X12" s="8"/>
      <c r="Y12" s="8"/>
      <c r="Z12" s="8"/>
      <c r="AA12" s="8"/>
      <c r="AB12" s="8"/>
    </row>
    <row r="13" spans="6:33" s="2" customFormat="1" x14ac:dyDescent="0.3">
      <c r="F13" s="395"/>
      <c r="G13" s="395"/>
      <c r="H13" s="395"/>
      <c r="I13" s="395"/>
      <c r="J13" s="395"/>
      <c r="K13" s="395"/>
      <c r="L13" s="395"/>
      <c r="M13" s="395"/>
      <c r="N13" s="395"/>
      <c r="O13" s="395"/>
      <c r="P13" s="395"/>
      <c r="Q13" s="395"/>
      <c r="R13" s="395"/>
      <c r="S13" s="395"/>
      <c r="T13" s="395"/>
      <c r="U13" s="395"/>
      <c r="V13" s="8"/>
      <c r="W13" s="8"/>
      <c r="X13" s="8"/>
    </row>
    <row r="14" spans="6:33" s="2" customFormat="1" x14ac:dyDescent="0.3">
      <c r="F14" s="395"/>
      <c r="G14" s="395"/>
      <c r="H14" s="395"/>
      <c r="I14" s="395"/>
      <c r="J14" s="395"/>
      <c r="K14" s="395"/>
      <c r="L14" s="395"/>
      <c r="M14" s="395"/>
      <c r="N14" s="395"/>
      <c r="O14" s="395"/>
      <c r="P14" s="395"/>
      <c r="Q14" s="395"/>
      <c r="R14" s="395"/>
      <c r="S14" s="395"/>
      <c r="T14" s="395"/>
      <c r="U14" s="395"/>
    </row>
    <row r="15" spans="6:33" s="2" customFormat="1" x14ac:dyDescent="0.3">
      <c r="F15" s="395"/>
      <c r="G15" s="395"/>
      <c r="H15" s="395"/>
      <c r="I15" s="395"/>
      <c r="J15" s="395"/>
      <c r="K15" s="395"/>
      <c r="L15" s="395"/>
      <c r="M15" s="395"/>
      <c r="N15" s="395"/>
      <c r="O15" s="395"/>
      <c r="P15" s="395"/>
      <c r="Q15" s="395"/>
      <c r="R15" s="395"/>
      <c r="S15" s="395"/>
      <c r="T15" s="395"/>
      <c r="U15" s="395"/>
    </row>
    <row r="16" spans="6:33" s="2" customFormat="1" x14ac:dyDescent="0.3">
      <c r="F16" s="395"/>
      <c r="G16" s="395"/>
      <c r="H16" s="395"/>
      <c r="I16" s="395"/>
      <c r="J16" s="395"/>
      <c r="K16" s="395"/>
      <c r="L16" s="395"/>
      <c r="M16" s="395"/>
      <c r="N16" s="395"/>
      <c r="O16" s="395"/>
      <c r="P16" s="395"/>
      <c r="Q16" s="395"/>
      <c r="R16" s="395"/>
      <c r="S16" s="395"/>
      <c r="T16" s="395"/>
      <c r="U16" s="395"/>
    </row>
    <row r="17" spans="2:21" s="2" customFormat="1" x14ac:dyDescent="0.3"/>
    <row r="18" spans="2:21" s="2" customFormat="1" x14ac:dyDescent="0.3">
      <c r="F18" s="27" t="s">
        <v>160</v>
      </c>
    </row>
    <row r="19" spans="2:21" s="2" customFormat="1" ht="15" customHeight="1" x14ac:dyDescent="0.3">
      <c r="F19" s="395" t="s">
        <v>937</v>
      </c>
      <c r="G19" s="395"/>
      <c r="H19" s="395"/>
      <c r="I19" s="395"/>
      <c r="J19" s="395"/>
      <c r="K19" s="395"/>
      <c r="L19" s="395"/>
      <c r="M19" s="395"/>
      <c r="N19" s="395"/>
      <c r="O19" s="395"/>
      <c r="P19" s="395"/>
      <c r="Q19" s="395"/>
      <c r="R19" s="395"/>
      <c r="S19" s="395"/>
      <c r="T19" s="395"/>
      <c r="U19" s="395"/>
    </row>
    <row r="20" spans="2:21" s="2" customFormat="1" x14ac:dyDescent="0.3">
      <c r="F20" s="395"/>
      <c r="G20" s="395"/>
      <c r="H20" s="395"/>
      <c r="I20" s="395"/>
      <c r="J20" s="395"/>
      <c r="K20" s="395"/>
      <c r="L20" s="395"/>
      <c r="M20" s="395"/>
      <c r="N20" s="395"/>
      <c r="O20" s="395"/>
      <c r="P20" s="395"/>
      <c r="Q20" s="395"/>
      <c r="R20" s="395"/>
      <c r="S20" s="395"/>
      <c r="T20" s="395"/>
      <c r="U20" s="395"/>
    </row>
    <row r="21" spans="2:21" s="2" customFormat="1" x14ac:dyDescent="0.3">
      <c r="B21" s="418" t="s">
        <v>4</v>
      </c>
      <c r="C21" s="419"/>
      <c r="D21" s="420"/>
      <c r="F21" s="395"/>
      <c r="G21" s="395"/>
      <c r="H21" s="395"/>
      <c r="I21" s="395"/>
      <c r="J21" s="395"/>
      <c r="K21" s="395"/>
      <c r="L21" s="395"/>
      <c r="M21" s="395"/>
      <c r="N21" s="395"/>
      <c r="O21" s="395"/>
      <c r="P21" s="395"/>
      <c r="Q21" s="395"/>
      <c r="R21" s="395"/>
      <c r="S21" s="395"/>
      <c r="T21" s="395"/>
      <c r="U21" s="395"/>
    </row>
    <row r="22" spans="2:21" s="2" customFormat="1" x14ac:dyDescent="0.3">
      <c r="B22" s="412" t="s">
        <v>7</v>
      </c>
      <c r="C22" s="413"/>
      <c r="D22" s="414"/>
      <c r="F22" s="395"/>
      <c r="G22" s="395"/>
      <c r="H22" s="395"/>
      <c r="I22" s="395"/>
      <c r="J22" s="395"/>
      <c r="K22" s="395"/>
      <c r="L22" s="395"/>
      <c r="M22" s="395"/>
      <c r="N22" s="395"/>
      <c r="O22" s="395"/>
      <c r="P22" s="395"/>
      <c r="Q22" s="395"/>
      <c r="R22" s="395"/>
      <c r="S22" s="395"/>
      <c r="T22" s="395"/>
      <c r="U22" s="395"/>
    </row>
    <row r="23" spans="2:21" s="2" customFormat="1" x14ac:dyDescent="0.3">
      <c r="B23" s="412" t="s">
        <v>8</v>
      </c>
      <c r="C23" s="413"/>
      <c r="D23" s="414"/>
      <c r="F23" s="395"/>
      <c r="G23" s="395"/>
      <c r="H23" s="395"/>
      <c r="I23" s="395"/>
      <c r="J23" s="395"/>
      <c r="K23" s="395"/>
      <c r="L23" s="395"/>
      <c r="M23" s="395"/>
      <c r="N23" s="395"/>
      <c r="O23" s="395"/>
      <c r="P23" s="395"/>
      <c r="Q23" s="395"/>
      <c r="R23" s="395"/>
      <c r="S23" s="395"/>
      <c r="T23" s="395"/>
      <c r="U23" s="395"/>
    </row>
    <row r="24" spans="2:21" s="2" customFormat="1" x14ac:dyDescent="0.3">
      <c r="B24" s="412" t="s">
        <v>0</v>
      </c>
      <c r="C24" s="413"/>
      <c r="D24" s="414"/>
      <c r="F24" s="395"/>
      <c r="G24" s="395"/>
      <c r="H24" s="395"/>
      <c r="I24" s="395"/>
      <c r="J24" s="395"/>
      <c r="K24" s="395"/>
      <c r="L24" s="395"/>
      <c r="M24" s="395"/>
      <c r="N24" s="395"/>
      <c r="O24" s="395"/>
      <c r="P24" s="395"/>
      <c r="Q24" s="395"/>
      <c r="R24" s="395"/>
      <c r="S24" s="395"/>
      <c r="T24" s="395"/>
      <c r="U24" s="395"/>
    </row>
    <row r="25" spans="2:21" s="2" customFormat="1" x14ac:dyDescent="0.3">
      <c r="B25" s="412" t="s">
        <v>9</v>
      </c>
      <c r="C25" s="413"/>
      <c r="D25" s="414"/>
      <c r="F25" s="395"/>
      <c r="G25" s="395"/>
      <c r="H25" s="395"/>
      <c r="I25" s="395"/>
      <c r="J25" s="395"/>
      <c r="K25" s="395"/>
      <c r="L25" s="395"/>
      <c r="M25" s="395"/>
      <c r="N25" s="395"/>
      <c r="O25" s="395"/>
      <c r="P25" s="395"/>
      <c r="Q25" s="395"/>
      <c r="R25" s="395"/>
      <c r="S25" s="395"/>
      <c r="T25" s="395"/>
      <c r="U25" s="395"/>
    </row>
    <row r="26" spans="2:21" s="2" customFormat="1" x14ac:dyDescent="0.3">
      <c r="B26" s="412" t="s">
        <v>1</v>
      </c>
      <c r="C26" s="413"/>
      <c r="D26" s="414"/>
      <c r="F26" s="395"/>
      <c r="G26" s="395"/>
      <c r="H26" s="395"/>
      <c r="I26" s="395"/>
      <c r="J26" s="395"/>
      <c r="K26" s="395"/>
      <c r="L26" s="395"/>
      <c r="M26" s="395"/>
      <c r="N26" s="395"/>
      <c r="O26" s="395"/>
      <c r="P26" s="395"/>
      <c r="Q26" s="395"/>
      <c r="R26" s="395"/>
      <c r="S26" s="395"/>
      <c r="T26" s="395"/>
      <c r="U26" s="395"/>
    </row>
    <row r="27" spans="2:21" s="2" customFormat="1" x14ac:dyDescent="0.3">
      <c r="B27" s="515" t="s">
        <v>10</v>
      </c>
      <c r="C27" s="516"/>
      <c r="D27" s="517"/>
      <c r="F27" s="395"/>
      <c r="G27" s="395"/>
      <c r="H27" s="395"/>
      <c r="I27" s="395"/>
      <c r="J27" s="395"/>
      <c r="K27" s="395"/>
      <c r="L27" s="395"/>
      <c r="M27" s="395"/>
      <c r="N27" s="395"/>
      <c r="O27" s="395"/>
      <c r="P27" s="395"/>
      <c r="Q27" s="395"/>
      <c r="R27" s="395"/>
      <c r="S27" s="395"/>
      <c r="T27" s="395"/>
      <c r="U27" s="395"/>
    </row>
    <row r="28" spans="2:21" s="2" customFormat="1" x14ac:dyDescent="0.3">
      <c r="B28" s="412" t="s">
        <v>11</v>
      </c>
      <c r="C28" s="413"/>
      <c r="D28" s="414"/>
      <c r="F28" s="395"/>
      <c r="G28" s="395"/>
      <c r="H28" s="395"/>
      <c r="I28" s="395"/>
      <c r="J28" s="395"/>
      <c r="K28" s="395"/>
      <c r="L28" s="395"/>
      <c r="M28" s="395"/>
      <c r="N28" s="395"/>
      <c r="O28" s="395"/>
      <c r="P28" s="395"/>
      <c r="Q28" s="395"/>
      <c r="R28" s="395"/>
      <c r="S28" s="395"/>
      <c r="T28" s="395"/>
      <c r="U28" s="395"/>
    </row>
    <row r="29" spans="2:21" s="2" customFormat="1" x14ac:dyDescent="0.3">
      <c r="B29" s="412" t="s">
        <v>12</v>
      </c>
      <c r="C29" s="413"/>
      <c r="D29" s="414"/>
      <c r="F29" s="395"/>
      <c r="G29" s="395"/>
      <c r="H29" s="395"/>
      <c r="I29" s="395"/>
      <c r="J29" s="395"/>
      <c r="K29" s="395"/>
      <c r="L29" s="395"/>
      <c r="M29" s="395"/>
      <c r="N29" s="395"/>
      <c r="O29" s="395"/>
      <c r="P29" s="395"/>
      <c r="Q29" s="395"/>
      <c r="R29" s="395"/>
      <c r="S29" s="395"/>
      <c r="T29" s="395"/>
      <c r="U29" s="395"/>
    </row>
    <row r="30" spans="2:21" s="2" customFormat="1" x14ac:dyDescent="0.3">
      <c r="B30" s="415" t="s">
        <v>311</v>
      </c>
      <c r="C30" s="416"/>
      <c r="D30" s="417"/>
      <c r="F30" s="199"/>
      <c r="G30" s="199"/>
      <c r="H30" s="199"/>
      <c r="I30" s="199"/>
      <c r="J30" s="199"/>
      <c r="K30" s="199"/>
      <c r="L30" s="199"/>
      <c r="M30" s="199"/>
      <c r="N30" s="199"/>
      <c r="O30" s="199"/>
      <c r="P30" s="199"/>
      <c r="Q30" s="199"/>
      <c r="R30" s="199"/>
      <c r="S30" s="199"/>
      <c r="T30" s="199"/>
      <c r="U30" s="199"/>
    </row>
    <row r="31" spans="2:21" s="2" customFormat="1" x14ac:dyDescent="0.3">
      <c r="F31" s="27" t="s">
        <v>193</v>
      </c>
      <c r="G31" s="8"/>
      <c r="H31" s="8"/>
      <c r="I31" s="8"/>
      <c r="J31" s="8"/>
      <c r="K31" s="8"/>
      <c r="L31" s="8"/>
      <c r="M31" s="8"/>
      <c r="N31" s="8"/>
      <c r="O31" s="8"/>
      <c r="P31" s="8"/>
      <c r="Q31" s="8"/>
      <c r="R31" s="8"/>
      <c r="S31" s="8"/>
      <c r="T31" s="8"/>
    </row>
    <row r="32" spans="2:21" s="2" customFormat="1" x14ac:dyDescent="0.3">
      <c r="F32" s="395" t="s">
        <v>1027</v>
      </c>
      <c r="G32" s="395"/>
      <c r="H32" s="395"/>
      <c r="I32" s="395"/>
      <c r="J32" s="395"/>
      <c r="K32" s="395"/>
      <c r="L32" s="395"/>
      <c r="M32" s="395"/>
      <c r="N32" s="395"/>
      <c r="O32" s="395"/>
      <c r="P32" s="395"/>
      <c r="Q32" s="395"/>
      <c r="R32" s="395"/>
      <c r="S32" s="395"/>
      <c r="T32" s="395"/>
      <c r="U32" s="395"/>
    </row>
    <row r="33" spans="1:21" s="2" customFormat="1" ht="15" customHeight="1" x14ac:dyDescent="0.3">
      <c r="F33" s="395"/>
      <c r="G33" s="395"/>
      <c r="H33" s="395"/>
      <c r="I33" s="395"/>
      <c r="J33" s="395"/>
      <c r="K33" s="395"/>
      <c r="L33" s="395"/>
      <c r="M33" s="395"/>
      <c r="N33" s="395"/>
      <c r="O33" s="395"/>
      <c r="P33" s="395"/>
      <c r="Q33" s="395"/>
      <c r="R33" s="395"/>
      <c r="S33" s="395"/>
      <c r="T33" s="395"/>
      <c r="U33" s="395"/>
    </row>
    <row r="34" spans="1:21" s="2" customFormat="1" x14ac:dyDescent="0.3">
      <c r="F34" s="395"/>
      <c r="G34" s="395"/>
      <c r="H34" s="395"/>
      <c r="I34" s="395"/>
      <c r="J34" s="395"/>
      <c r="K34" s="395"/>
      <c r="L34" s="395"/>
      <c r="M34" s="395"/>
      <c r="N34" s="395"/>
      <c r="O34" s="395"/>
      <c r="P34" s="395"/>
      <c r="Q34" s="395"/>
      <c r="R34" s="395"/>
      <c r="S34" s="395"/>
      <c r="T34" s="395"/>
      <c r="U34" s="395"/>
    </row>
    <row r="35" spans="1:21" s="2" customFormat="1" ht="15" customHeight="1" x14ac:dyDescent="0.3">
      <c r="F35" s="395"/>
      <c r="G35" s="395"/>
      <c r="H35" s="395"/>
      <c r="I35" s="395"/>
      <c r="J35" s="395"/>
      <c r="K35" s="395"/>
      <c r="L35" s="395"/>
      <c r="M35" s="395"/>
      <c r="N35" s="395"/>
      <c r="O35" s="395"/>
      <c r="P35" s="395"/>
      <c r="Q35" s="395"/>
      <c r="R35" s="395"/>
      <c r="S35" s="395"/>
      <c r="T35" s="395"/>
      <c r="U35" s="395"/>
    </row>
    <row r="36" spans="1:21" s="2" customFormat="1" x14ac:dyDescent="0.3">
      <c r="F36" s="395"/>
      <c r="G36" s="395"/>
      <c r="H36" s="395"/>
      <c r="I36" s="395"/>
      <c r="J36" s="395"/>
      <c r="K36" s="395"/>
      <c r="L36" s="395"/>
      <c r="M36" s="395"/>
      <c r="N36" s="395"/>
      <c r="O36" s="395"/>
      <c r="P36" s="395"/>
      <c r="Q36" s="395"/>
      <c r="R36" s="395"/>
      <c r="S36" s="395"/>
      <c r="T36" s="395"/>
      <c r="U36" s="395"/>
    </row>
    <row r="37" spans="1:21" s="2" customFormat="1" x14ac:dyDescent="0.3">
      <c r="F37" s="28"/>
      <c r="G37" s="28"/>
      <c r="H37" s="28"/>
      <c r="I37" s="28"/>
      <c r="J37" s="28"/>
      <c r="K37" s="28"/>
      <c r="L37" s="28"/>
      <c r="M37" s="28"/>
      <c r="N37" s="28"/>
      <c r="O37" s="28"/>
      <c r="P37" s="28"/>
      <c r="Q37" s="28"/>
      <c r="R37" s="28"/>
      <c r="S37" s="28"/>
      <c r="T37" s="28"/>
      <c r="U37" s="28"/>
    </row>
    <row r="38" spans="1:21" s="2" customFormat="1" x14ac:dyDescent="0.3">
      <c r="F38" s="74"/>
      <c r="G38" s="33"/>
      <c r="H38" s="33"/>
      <c r="I38" s="33"/>
      <c r="J38" s="136"/>
      <c r="K38" s="136"/>
      <c r="L38" s="33"/>
      <c r="M38" s="34"/>
      <c r="N38" s="28"/>
      <c r="O38" s="551" t="s">
        <v>1031</v>
      </c>
      <c r="P38" s="552"/>
      <c r="Q38" s="552"/>
      <c r="R38" s="552"/>
      <c r="S38" s="552"/>
      <c r="T38" s="552"/>
      <c r="U38" s="553"/>
    </row>
    <row r="39" spans="1:21" s="2" customFormat="1" ht="24.75" customHeight="1" x14ac:dyDescent="0.3">
      <c r="F39" s="515" t="s">
        <v>1028</v>
      </c>
      <c r="G39" s="516"/>
      <c r="H39" s="516"/>
      <c r="I39" s="579" t="s">
        <v>1011</v>
      </c>
      <c r="J39" s="580"/>
      <c r="K39" s="580"/>
      <c r="L39" s="581"/>
      <c r="M39" s="213"/>
      <c r="O39" s="554"/>
      <c r="P39" s="555"/>
      <c r="Q39" s="555"/>
      <c r="R39" s="555"/>
      <c r="S39" s="555"/>
      <c r="T39" s="555"/>
      <c r="U39" s="556"/>
    </row>
    <row r="40" spans="1:21" s="2" customFormat="1" x14ac:dyDescent="0.3">
      <c r="A40" s="1"/>
      <c r="F40" s="41"/>
      <c r="G40" s="37"/>
      <c r="H40" s="37"/>
      <c r="I40" s="37"/>
      <c r="J40" s="44"/>
      <c r="K40" s="44"/>
      <c r="L40" s="37"/>
      <c r="M40" s="35"/>
      <c r="O40" s="32"/>
      <c r="P40" s="33"/>
      <c r="Q40" s="33"/>
      <c r="R40" s="33"/>
      <c r="S40" s="33"/>
      <c r="T40" s="33"/>
      <c r="U40" s="34"/>
    </row>
    <row r="41" spans="1:21" s="2" customFormat="1" ht="27.75" customHeight="1" x14ac:dyDescent="0.3">
      <c r="F41" s="515" t="s">
        <v>1029</v>
      </c>
      <c r="G41" s="516"/>
      <c r="H41" s="516"/>
      <c r="I41" s="579" t="s">
        <v>1011</v>
      </c>
      <c r="J41" s="580"/>
      <c r="K41" s="580"/>
      <c r="L41" s="581"/>
      <c r="M41" s="35"/>
      <c r="O41" s="76"/>
      <c r="P41" s="586">
        <f>(VLOOKUP(I39,'Productivity Tables'!A22:B88,2,FALSE)*'Economic Growth'!I43)-VLOOKUP(I41,'Productivity Tables'!A22:B88,2,FALSE)*'Economic Growth'!I43</f>
        <v>0</v>
      </c>
      <c r="Q41" s="587"/>
      <c r="R41" s="587"/>
      <c r="S41" s="587"/>
      <c r="T41" s="587"/>
      <c r="U41" s="35"/>
    </row>
    <row r="42" spans="1:21" s="2" customFormat="1" x14ac:dyDescent="0.3">
      <c r="F42" s="41"/>
      <c r="G42" s="37"/>
      <c r="H42" s="37"/>
      <c r="I42" s="37"/>
      <c r="J42" s="44"/>
      <c r="K42" s="44"/>
      <c r="L42" s="37"/>
      <c r="M42" s="35"/>
      <c r="O42" s="77"/>
      <c r="P42" s="86"/>
      <c r="Q42" s="86"/>
      <c r="R42" s="86"/>
      <c r="S42" s="86"/>
      <c r="T42" s="86"/>
      <c r="U42" s="35"/>
    </row>
    <row r="43" spans="1:21" s="2" customFormat="1" ht="27.75" customHeight="1" x14ac:dyDescent="0.3">
      <c r="F43" s="515" t="s">
        <v>1030</v>
      </c>
      <c r="G43" s="516"/>
      <c r="H43" s="516"/>
      <c r="I43" s="582">
        <v>1270</v>
      </c>
      <c r="J43" s="583"/>
      <c r="K43" s="583"/>
      <c r="L43" s="584"/>
      <c r="M43" s="213"/>
      <c r="O43" s="87"/>
      <c r="P43" s="87"/>
      <c r="Q43" s="87"/>
      <c r="R43" s="87"/>
      <c r="S43" s="87"/>
      <c r="T43" s="87"/>
      <c r="U43" s="139"/>
    </row>
    <row r="44" spans="1:21" s="2" customFormat="1" x14ac:dyDescent="0.3">
      <c r="F44" s="42"/>
      <c r="G44" s="39"/>
      <c r="H44" s="39"/>
      <c r="I44" s="39"/>
      <c r="J44" s="137"/>
      <c r="K44" s="137"/>
      <c r="L44" s="39"/>
      <c r="M44" s="40"/>
      <c r="O44" s="87"/>
      <c r="P44" s="87"/>
      <c r="Q44" s="87"/>
      <c r="R44" s="87"/>
      <c r="S44" s="87"/>
      <c r="T44" s="87"/>
      <c r="U44" s="87"/>
    </row>
    <row r="45" spans="1:21" s="2" customFormat="1" x14ac:dyDescent="0.3">
      <c r="O45" s="87"/>
      <c r="P45" s="87"/>
      <c r="Q45" s="87"/>
      <c r="R45" s="87"/>
      <c r="S45" s="87"/>
      <c r="T45" s="87"/>
      <c r="U45" s="87"/>
    </row>
    <row r="46" spans="1:21" s="2" customFormat="1" ht="15" customHeight="1" x14ac:dyDescent="0.3">
      <c r="F46" s="395" t="s">
        <v>1035</v>
      </c>
      <c r="G46" s="395"/>
      <c r="H46" s="395"/>
      <c r="I46" s="395"/>
      <c r="J46" s="395"/>
      <c r="K46" s="395"/>
      <c r="L46" s="395"/>
      <c r="M46" s="395"/>
      <c r="N46" s="395"/>
      <c r="O46" s="395"/>
      <c r="P46" s="395"/>
      <c r="Q46" s="395"/>
      <c r="R46" s="395"/>
      <c r="S46" s="395"/>
      <c r="T46" s="395"/>
      <c r="U46" s="395"/>
    </row>
    <row r="47" spans="1:21" s="2" customFormat="1" x14ac:dyDescent="0.3">
      <c r="F47" s="395"/>
      <c r="G47" s="395"/>
      <c r="H47" s="395"/>
      <c r="I47" s="395"/>
      <c r="J47" s="395"/>
      <c r="K47" s="395"/>
      <c r="L47" s="395"/>
      <c r="M47" s="395"/>
      <c r="N47" s="395"/>
      <c r="O47" s="395"/>
      <c r="P47" s="395"/>
      <c r="Q47" s="395"/>
      <c r="R47" s="395"/>
      <c r="S47" s="395"/>
      <c r="T47" s="395"/>
      <c r="U47" s="395"/>
    </row>
    <row r="48" spans="1:21" s="2" customFormat="1" x14ac:dyDescent="0.3">
      <c r="F48" s="395"/>
      <c r="G48" s="395"/>
      <c r="H48" s="395"/>
      <c r="I48" s="395"/>
      <c r="J48" s="395"/>
      <c r="K48" s="395"/>
      <c r="L48" s="395"/>
      <c r="M48" s="395"/>
      <c r="N48" s="395"/>
      <c r="O48" s="395"/>
      <c r="P48" s="395"/>
      <c r="Q48" s="395"/>
      <c r="R48" s="395"/>
      <c r="S48" s="395"/>
      <c r="T48" s="395"/>
      <c r="U48" s="395"/>
    </row>
    <row r="49" spans="6:22" s="2" customFormat="1" x14ac:dyDescent="0.3">
      <c r="F49" s="395"/>
      <c r="G49" s="395"/>
      <c r="H49" s="395"/>
      <c r="I49" s="395"/>
      <c r="J49" s="395"/>
      <c r="K49" s="395"/>
      <c r="L49" s="395"/>
      <c r="M49" s="395"/>
      <c r="N49" s="395"/>
      <c r="O49" s="395"/>
      <c r="P49" s="395"/>
      <c r="Q49" s="395"/>
      <c r="R49" s="395"/>
      <c r="S49" s="395"/>
      <c r="T49" s="395"/>
      <c r="U49" s="395"/>
    </row>
    <row r="50" spans="6:22" s="2" customFormat="1" ht="21.75" customHeight="1" x14ac:dyDescent="0.3">
      <c r="F50" s="395"/>
      <c r="G50" s="395"/>
      <c r="H50" s="395"/>
      <c r="I50" s="395"/>
      <c r="J50" s="395"/>
      <c r="K50" s="395"/>
      <c r="L50" s="395"/>
      <c r="M50" s="395"/>
      <c r="N50" s="395"/>
      <c r="O50" s="395"/>
      <c r="P50" s="395"/>
      <c r="Q50" s="395"/>
      <c r="R50" s="395"/>
      <c r="S50" s="395"/>
      <c r="T50" s="395"/>
      <c r="U50" s="395"/>
      <c r="V50" s="87"/>
    </row>
    <row r="51" spans="6:22" s="2" customFormat="1" x14ac:dyDescent="0.3">
      <c r="V51" s="87"/>
    </row>
    <row r="52" spans="6:22" s="2" customFormat="1" x14ac:dyDescent="0.3">
      <c r="F52" s="74"/>
      <c r="G52" s="33"/>
      <c r="H52" s="33"/>
      <c r="I52" s="33"/>
      <c r="J52" s="136"/>
      <c r="K52" s="136"/>
      <c r="L52" s="33"/>
      <c r="M52" s="34"/>
      <c r="O52" s="585" t="s">
        <v>1033</v>
      </c>
      <c r="P52" s="585"/>
      <c r="Q52" s="585"/>
      <c r="R52" s="585"/>
      <c r="S52" s="585"/>
      <c r="T52" s="585"/>
      <c r="U52" s="585"/>
      <c r="V52" s="87"/>
    </row>
    <row r="53" spans="6:22" s="2" customFormat="1" x14ac:dyDescent="0.3">
      <c r="F53" s="515" t="s">
        <v>1032</v>
      </c>
      <c r="G53" s="516"/>
      <c r="H53" s="516"/>
      <c r="I53" s="579" t="s">
        <v>941</v>
      </c>
      <c r="J53" s="580"/>
      <c r="K53" s="580"/>
      <c r="L53" s="581"/>
      <c r="M53" s="213"/>
      <c r="O53" s="585"/>
      <c r="P53" s="585"/>
      <c r="Q53" s="585"/>
      <c r="R53" s="585"/>
      <c r="S53" s="585"/>
      <c r="T53" s="585"/>
      <c r="U53" s="585"/>
    </row>
    <row r="54" spans="6:22" s="2" customFormat="1" x14ac:dyDescent="0.3">
      <c r="F54" s="41"/>
      <c r="G54" s="37"/>
      <c r="H54" s="37"/>
      <c r="I54" s="37"/>
      <c r="J54" s="44"/>
      <c r="K54" s="44"/>
      <c r="L54" s="37"/>
      <c r="M54" s="35"/>
      <c r="O54" s="32"/>
      <c r="P54" s="33"/>
      <c r="Q54" s="33"/>
      <c r="R54" s="33"/>
      <c r="S54" s="33"/>
      <c r="T54" s="33"/>
      <c r="U54" s="34"/>
    </row>
    <row r="55" spans="6:22" s="2" customFormat="1" ht="15.6" x14ac:dyDescent="0.3">
      <c r="F55" s="515" t="s">
        <v>1034</v>
      </c>
      <c r="G55" s="516"/>
      <c r="H55" s="516"/>
      <c r="I55" s="582">
        <v>0</v>
      </c>
      <c r="J55" s="583"/>
      <c r="K55" s="583"/>
      <c r="L55" s="584"/>
      <c r="M55" s="213"/>
      <c r="O55" s="76"/>
      <c r="P55" s="586">
        <f>VLOOKUP(I53,'Productivity Tables'!A3:G19,7,FALSE)*2080*'Economic Growth'!I55</f>
        <v>0</v>
      </c>
      <c r="Q55" s="587"/>
      <c r="R55" s="587"/>
      <c r="S55" s="587"/>
      <c r="T55" s="587"/>
      <c r="U55" s="35"/>
    </row>
    <row r="56" spans="6:22" s="2" customFormat="1" x14ac:dyDescent="0.3">
      <c r="F56" s="42"/>
      <c r="G56" s="39"/>
      <c r="H56" s="39"/>
      <c r="I56" s="39"/>
      <c r="J56" s="137"/>
      <c r="K56" s="137"/>
      <c r="L56" s="39"/>
      <c r="M56" s="40"/>
      <c r="O56" s="77"/>
      <c r="P56" s="39"/>
      <c r="Q56" s="39"/>
      <c r="R56" s="39"/>
      <c r="S56" s="39"/>
      <c r="T56" s="39"/>
      <c r="U56" s="40"/>
    </row>
    <row r="57" spans="6:22" s="2" customFormat="1" x14ac:dyDescent="0.3"/>
    <row r="58" spans="6:22" s="2" customFormat="1" ht="15" customHeight="1" x14ac:dyDescent="0.3">
      <c r="F58" s="400" t="s">
        <v>1841</v>
      </c>
      <c r="G58" s="400"/>
      <c r="H58" s="400"/>
      <c r="I58" s="400"/>
      <c r="J58" s="400"/>
      <c r="K58" s="400"/>
      <c r="L58" s="400"/>
      <c r="M58" s="400"/>
      <c r="N58" s="400"/>
      <c r="O58" s="400"/>
      <c r="P58" s="400"/>
      <c r="Q58" s="400"/>
      <c r="R58" s="400"/>
      <c r="S58" s="400"/>
      <c r="T58" s="400"/>
      <c r="U58" s="400"/>
    </row>
    <row r="59" spans="6:22" s="2" customFormat="1" x14ac:dyDescent="0.3">
      <c r="F59" s="400"/>
      <c r="G59" s="400"/>
      <c r="H59" s="400"/>
      <c r="I59" s="400"/>
      <c r="J59" s="400"/>
      <c r="K59" s="400"/>
      <c r="L59" s="400"/>
      <c r="M59" s="400"/>
      <c r="N59" s="400"/>
      <c r="O59" s="400"/>
      <c r="P59" s="400"/>
      <c r="Q59" s="400"/>
      <c r="R59" s="400"/>
      <c r="S59" s="400"/>
      <c r="T59" s="400"/>
      <c r="U59" s="400"/>
    </row>
    <row r="60" spans="6:22" s="2" customFormat="1" x14ac:dyDescent="0.3">
      <c r="F60" s="400"/>
      <c r="G60" s="400"/>
      <c r="H60" s="400"/>
      <c r="I60" s="400"/>
      <c r="J60" s="400"/>
      <c r="K60" s="400"/>
      <c r="L60" s="400"/>
      <c r="M60" s="400"/>
      <c r="N60" s="400"/>
      <c r="O60" s="400"/>
      <c r="P60" s="400"/>
      <c r="Q60" s="400"/>
      <c r="R60" s="400"/>
      <c r="S60" s="400"/>
      <c r="T60" s="400"/>
      <c r="U60" s="400"/>
    </row>
    <row r="61" spans="6:22" s="2" customFormat="1" x14ac:dyDescent="0.3">
      <c r="F61" s="400"/>
      <c r="G61" s="400"/>
      <c r="H61" s="400"/>
      <c r="I61" s="400"/>
      <c r="J61" s="400"/>
      <c r="K61" s="400"/>
      <c r="L61" s="400"/>
      <c r="M61" s="400"/>
      <c r="N61" s="400"/>
      <c r="O61" s="400"/>
      <c r="P61" s="400"/>
      <c r="Q61" s="400"/>
      <c r="R61" s="400"/>
      <c r="S61" s="400"/>
      <c r="T61" s="400"/>
      <c r="U61" s="400"/>
    </row>
    <row r="62" spans="6:22" s="2" customFormat="1" x14ac:dyDescent="0.3">
      <c r="F62" s="400"/>
      <c r="G62" s="400"/>
      <c r="H62" s="400"/>
      <c r="I62" s="400"/>
      <c r="J62" s="400"/>
      <c r="K62" s="400"/>
      <c r="L62" s="400"/>
      <c r="M62" s="400"/>
      <c r="N62" s="400"/>
      <c r="O62" s="400"/>
      <c r="P62" s="400"/>
      <c r="Q62" s="400"/>
      <c r="R62" s="400"/>
      <c r="S62" s="400"/>
      <c r="T62" s="400"/>
      <c r="U62" s="400"/>
    </row>
    <row r="63" spans="6:22" s="2" customFormat="1" x14ac:dyDescent="0.3">
      <c r="F63" s="400"/>
      <c r="G63" s="400"/>
      <c r="H63" s="400"/>
      <c r="I63" s="400"/>
      <c r="J63" s="400"/>
      <c r="K63" s="400"/>
      <c r="L63" s="400"/>
      <c r="M63" s="400"/>
      <c r="N63" s="400"/>
      <c r="O63" s="400"/>
      <c r="P63" s="400"/>
      <c r="Q63" s="400"/>
      <c r="R63" s="400"/>
      <c r="S63" s="400"/>
      <c r="T63" s="400"/>
      <c r="U63" s="400"/>
    </row>
    <row r="64" spans="6:22" s="2" customFormat="1" x14ac:dyDescent="0.3">
      <c r="F64" s="214"/>
      <c r="G64" s="214"/>
      <c r="H64" s="214"/>
      <c r="I64" s="214"/>
      <c r="J64" s="214"/>
      <c r="K64" s="214"/>
      <c r="L64" s="214"/>
      <c r="M64" s="214"/>
      <c r="N64" s="214"/>
      <c r="O64" s="214"/>
      <c r="P64" s="214"/>
      <c r="Q64" s="214"/>
      <c r="R64" s="214"/>
      <c r="S64" s="214"/>
      <c r="T64" s="214"/>
      <c r="U64" s="214"/>
    </row>
    <row r="65" spans="6:22" s="2" customFormat="1" ht="15" customHeight="1" x14ac:dyDescent="0.3">
      <c r="F65" s="74"/>
      <c r="G65" s="33"/>
      <c r="H65" s="33"/>
      <c r="I65" s="33"/>
      <c r="J65" s="136"/>
      <c r="K65" s="136"/>
      <c r="L65" s="33"/>
      <c r="M65" s="34"/>
      <c r="N65" s="214"/>
      <c r="O65" s="588" t="s">
        <v>1037</v>
      </c>
      <c r="P65" s="589"/>
      <c r="Q65" s="589"/>
      <c r="R65" s="589"/>
      <c r="S65" s="589"/>
      <c r="T65" s="589"/>
      <c r="U65" s="590"/>
    </row>
    <row r="66" spans="6:22" s="2" customFormat="1" x14ac:dyDescent="0.3">
      <c r="F66" s="515" t="s">
        <v>1032</v>
      </c>
      <c r="G66" s="516"/>
      <c r="H66" s="516"/>
      <c r="I66" s="579" t="s">
        <v>943</v>
      </c>
      <c r="J66" s="580"/>
      <c r="K66" s="580"/>
      <c r="L66" s="581"/>
      <c r="M66" s="213"/>
      <c r="N66" s="214"/>
      <c r="O66" s="591"/>
      <c r="P66" s="592"/>
      <c r="Q66" s="592"/>
      <c r="R66" s="592"/>
      <c r="S66" s="592"/>
      <c r="T66" s="592"/>
      <c r="U66" s="593"/>
      <c r="V66"/>
    </row>
    <row r="67" spans="6:22" s="2" customFormat="1" x14ac:dyDescent="0.3">
      <c r="F67" s="41"/>
      <c r="G67" s="37"/>
      <c r="H67" s="37"/>
      <c r="I67" s="37"/>
      <c r="J67" s="44"/>
      <c r="K67" s="44"/>
      <c r="L67" s="37"/>
      <c r="M67" s="35"/>
      <c r="N67" s="214"/>
      <c r="O67" s="32"/>
      <c r="P67" s="33"/>
      <c r="Q67" s="33"/>
      <c r="R67" s="33"/>
      <c r="S67" s="33"/>
      <c r="T67" s="33"/>
      <c r="U67" s="34"/>
      <c r="V67"/>
    </row>
    <row r="68" spans="6:22" s="2" customFormat="1" x14ac:dyDescent="0.3">
      <c r="F68" s="515" t="s">
        <v>1038</v>
      </c>
      <c r="G68" s="516"/>
      <c r="H68" s="516"/>
      <c r="I68" s="582" t="s">
        <v>1039</v>
      </c>
      <c r="J68" s="583"/>
      <c r="K68" s="583"/>
      <c r="L68" s="584"/>
      <c r="M68" s="213"/>
      <c r="N68" s="214"/>
      <c r="O68" s="76"/>
      <c r="P68" s="594">
        <f>INDEX('Productivity Tables'!A91:F108,MATCH('Economic Growth'!I66,'Productivity Tables'!A92:A108,0)+1,MATCH('Economic Growth'!I68,'Productivity Tables'!B91:F91,0)+1)</f>
        <v>1.8711070000000001</v>
      </c>
      <c r="Q68" s="595"/>
      <c r="R68" s="595"/>
      <c r="S68" s="595"/>
      <c r="T68" s="596"/>
      <c r="U68" s="35"/>
      <c r="V68"/>
    </row>
    <row r="69" spans="6:22" s="2" customFormat="1" x14ac:dyDescent="0.3">
      <c r="F69" s="42"/>
      <c r="G69" s="39"/>
      <c r="H69" s="39"/>
      <c r="I69" s="39"/>
      <c r="J69" s="137"/>
      <c r="K69" s="137"/>
      <c r="L69" s="39"/>
      <c r="M69" s="40"/>
      <c r="N69" s="214"/>
      <c r="O69" s="215"/>
      <c r="P69" s="216"/>
      <c r="Q69" s="216"/>
      <c r="R69" s="216"/>
      <c r="S69" s="216"/>
      <c r="T69" s="216"/>
      <c r="U69" s="217"/>
    </row>
    <row r="70" spans="6:22" s="2" customFormat="1" x14ac:dyDescent="0.3">
      <c r="F70" s="214"/>
      <c r="G70" s="214"/>
      <c r="H70" s="214"/>
      <c r="I70" s="214"/>
      <c r="J70" s="214"/>
      <c r="K70" s="214"/>
      <c r="L70" s="214"/>
      <c r="M70" s="214"/>
      <c r="N70" s="214"/>
      <c r="O70" s="214"/>
      <c r="P70" s="214"/>
      <c r="Q70" s="214"/>
      <c r="R70" s="214"/>
      <c r="S70" s="214"/>
      <c r="T70" s="214"/>
      <c r="U70" s="214"/>
    </row>
    <row r="71" spans="6:22" s="2" customFormat="1" x14ac:dyDescent="0.3">
      <c r="F71" s="27" t="s">
        <v>202</v>
      </c>
      <c r="G71" s="214"/>
      <c r="H71" s="214"/>
      <c r="I71" s="214"/>
      <c r="J71" s="214"/>
      <c r="K71" s="214"/>
      <c r="L71" s="214"/>
      <c r="M71" s="214"/>
      <c r="N71" s="214"/>
      <c r="O71" s="214"/>
      <c r="P71" s="214"/>
      <c r="Q71" s="214"/>
      <c r="R71" s="214"/>
      <c r="S71" s="214"/>
      <c r="T71" s="214"/>
      <c r="U71" s="214"/>
    </row>
    <row r="72" spans="6:22" s="2" customFormat="1" ht="15" customHeight="1" x14ac:dyDescent="0.3">
      <c r="F72" s="395" t="s">
        <v>1842</v>
      </c>
      <c r="G72" s="395"/>
      <c r="H72" s="395"/>
      <c r="I72" s="395"/>
      <c r="J72" s="395"/>
      <c r="K72" s="395"/>
      <c r="L72" s="395"/>
      <c r="M72" s="395"/>
      <c r="N72" s="395"/>
      <c r="O72" s="395"/>
      <c r="P72" s="395"/>
      <c r="Q72" s="395"/>
      <c r="R72" s="395"/>
      <c r="S72" s="395"/>
      <c r="T72" s="395"/>
      <c r="U72" s="395"/>
    </row>
    <row r="73" spans="6:22" s="2" customFormat="1" x14ac:dyDescent="0.3">
      <c r="F73" s="395"/>
      <c r="G73" s="395"/>
      <c r="H73" s="395"/>
      <c r="I73" s="395"/>
      <c r="J73" s="395"/>
      <c r="K73" s="395"/>
      <c r="L73" s="395"/>
      <c r="M73" s="395"/>
      <c r="N73" s="395"/>
      <c r="O73" s="395"/>
      <c r="P73" s="395"/>
      <c r="Q73" s="395"/>
      <c r="R73" s="395"/>
      <c r="S73" s="395"/>
      <c r="T73" s="395"/>
      <c r="U73" s="395"/>
    </row>
    <row r="74" spans="6:22" s="2" customFormat="1" x14ac:dyDescent="0.3">
      <c r="F74" s="395"/>
      <c r="G74" s="395"/>
      <c r="H74" s="395"/>
      <c r="I74" s="395"/>
      <c r="J74" s="395"/>
      <c r="K74" s="395"/>
      <c r="L74" s="395"/>
      <c r="M74" s="395"/>
      <c r="N74" s="395"/>
      <c r="O74" s="395"/>
      <c r="P74" s="395"/>
      <c r="Q74" s="395"/>
      <c r="R74" s="395"/>
      <c r="S74" s="395"/>
      <c r="T74" s="395"/>
      <c r="U74" s="395"/>
    </row>
    <row r="75" spans="6:22" s="2" customFormat="1" x14ac:dyDescent="0.3">
      <c r="F75" s="395"/>
      <c r="G75" s="395"/>
      <c r="H75" s="395"/>
      <c r="I75" s="395"/>
      <c r="J75" s="395"/>
      <c r="K75" s="395"/>
      <c r="L75" s="395"/>
      <c r="M75" s="395"/>
      <c r="N75" s="395"/>
      <c r="O75" s="395"/>
      <c r="P75" s="395"/>
      <c r="Q75" s="395"/>
      <c r="R75" s="395"/>
      <c r="S75" s="395"/>
      <c r="T75" s="395"/>
      <c r="U75" s="395"/>
    </row>
    <row r="76" spans="6:22" s="2" customFormat="1" x14ac:dyDescent="0.3">
      <c r="F76" s="395"/>
      <c r="G76" s="395"/>
      <c r="H76" s="395"/>
      <c r="I76" s="395"/>
      <c r="J76" s="395"/>
      <c r="K76" s="395"/>
      <c r="L76" s="395"/>
      <c r="M76" s="395"/>
      <c r="N76" s="395"/>
      <c r="O76" s="395"/>
      <c r="P76" s="395"/>
      <c r="Q76" s="395"/>
      <c r="R76" s="395"/>
      <c r="S76" s="395"/>
      <c r="T76" s="395"/>
      <c r="U76" s="395"/>
    </row>
    <row r="77" spans="6:22" s="2" customFormat="1" x14ac:dyDescent="0.3">
      <c r="F77" s="395"/>
      <c r="G77" s="395"/>
      <c r="H77" s="395"/>
      <c r="I77" s="395"/>
      <c r="J77" s="395"/>
      <c r="K77" s="395"/>
      <c r="L77" s="395"/>
      <c r="M77" s="395"/>
      <c r="N77" s="395"/>
      <c r="O77" s="395"/>
      <c r="P77" s="395"/>
      <c r="Q77" s="395"/>
      <c r="R77" s="395"/>
      <c r="S77" s="395"/>
      <c r="T77" s="395"/>
      <c r="U77" s="395"/>
    </row>
    <row r="78" spans="6:22" s="2" customFormat="1" x14ac:dyDescent="0.3">
      <c r="F78" s="395"/>
      <c r="G78" s="395"/>
      <c r="H78" s="395"/>
      <c r="I78" s="395"/>
      <c r="J78" s="395"/>
      <c r="K78" s="395"/>
      <c r="L78" s="395"/>
      <c r="M78" s="395"/>
      <c r="N78" s="395"/>
      <c r="O78" s="395"/>
      <c r="P78" s="395"/>
      <c r="Q78" s="395"/>
      <c r="R78" s="395"/>
      <c r="S78" s="395"/>
      <c r="T78" s="395"/>
      <c r="U78" s="395"/>
    </row>
    <row r="79" spans="6:22" s="2" customFormat="1" x14ac:dyDescent="0.3">
      <c r="F79" s="395"/>
      <c r="G79" s="395"/>
      <c r="H79" s="395"/>
      <c r="I79" s="395"/>
      <c r="J79" s="395"/>
      <c r="K79" s="395"/>
      <c r="L79" s="395"/>
      <c r="M79" s="395"/>
      <c r="N79" s="395"/>
      <c r="O79" s="395"/>
      <c r="P79" s="395"/>
      <c r="Q79" s="395"/>
      <c r="R79" s="395"/>
      <c r="S79" s="395"/>
      <c r="T79" s="395"/>
      <c r="U79" s="395"/>
    </row>
    <row r="80" spans="6:22" s="2" customFormat="1" x14ac:dyDescent="0.3">
      <c r="F80" s="395"/>
      <c r="G80" s="395"/>
      <c r="H80" s="395"/>
      <c r="I80" s="395"/>
      <c r="J80" s="395"/>
      <c r="K80" s="395"/>
      <c r="L80" s="395"/>
      <c r="M80" s="395"/>
      <c r="N80" s="395"/>
      <c r="O80" s="395"/>
      <c r="P80" s="395"/>
      <c r="Q80" s="395"/>
      <c r="R80" s="395"/>
      <c r="S80" s="395"/>
      <c r="T80" s="395"/>
      <c r="U80" s="395"/>
    </row>
    <row r="81" spans="2:21" s="2" customFormat="1" x14ac:dyDescent="0.3">
      <c r="F81" s="395"/>
      <c r="G81" s="395"/>
      <c r="H81" s="395"/>
      <c r="I81" s="395"/>
      <c r="J81" s="395"/>
      <c r="K81" s="395"/>
      <c r="L81" s="395"/>
      <c r="M81" s="395"/>
      <c r="N81" s="395"/>
      <c r="O81" s="395"/>
      <c r="P81" s="395"/>
      <c r="Q81" s="395"/>
      <c r="R81" s="395"/>
      <c r="S81" s="395"/>
      <c r="T81" s="395"/>
      <c r="U81" s="395"/>
    </row>
    <row r="82" spans="2:21" s="2" customFormat="1" x14ac:dyDescent="0.3">
      <c r="F82" s="395"/>
      <c r="G82" s="395"/>
      <c r="H82" s="395"/>
      <c r="I82" s="395"/>
      <c r="J82" s="395"/>
      <c r="K82" s="395"/>
      <c r="L82" s="395"/>
      <c r="M82" s="395"/>
      <c r="N82" s="395"/>
      <c r="O82" s="395"/>
      <c r="P82" s="395"/>
      <c r="Q82" s="395"/>
      <c r="R82" s="395"/>
      <c r="S82" s="395"/>
      <c r="T82" s="395"/>
      <c r="U82" s="395"/>
    </row>
    <row r="83" spans="2:21" s="2" customFormat="1" x14ac:dyDescent="0.3">
      <c r="F83" s="395"/>
      <c r="G83" s="395"/>
      <c r="H83" s="395"/>
      <c r="I83" s="395"/>
      <c r="J83" s="395"/>
      <c r="K83" s="395"/>
      <c r="L83" s="395"/>
      <c r="M83" s="395"/>
      <c r="N83" s="395"/>
      <c r="O83" s="395"/>
      <c r="P83" s="395"/>
      <c r="Q83" s="395"/>
      <c r="R83" s="395"/>
      <c r="S83" s="395"/>
      <c r="T83" s="395"/>
      <c r="U83" s="395"/>
    </row>
    <row r="84" spans="2:21" s="2" customFormat="1" x14ac:dyDescent="0.3">
      <c r="F84" s="27"/>
      <c r="G84" s="214"/>
      <c r="H84" s="214"/>
      <c r="I84" s="214"/>
      <c r="J84" s="214"/>
      <c r="K84" s="214"/>
      <c r="L84" s="214"/>
      <c r="M84" s="214"/>
      <c r="N84" s="214"/>
      <c r="O84" s="214"/>
      <c r="P84" s="214"/>
      <c r="Q84" s="214"/>
      <c r="R84" s="214"/>
      <c r="S84" s="214"/>
      <c r="T84" s="214"/>
      <c r="U84" s="214"/>
    </row>
    <row r="85" spans="2:21" s="2" customFormat="1" x14ac:dyDescent="0.3">
      <c r="F85" s="27" t="s">
        <v>205</v>
      </c>
      <c r="U85" s="214"/>
    </row>
    <row r="86" spans="2:21" s="2" customFormat="1" x14ac:dyDescent="0.3">
      <c r="F86" s="468" t="s">
        <v>17</v>
      </c>
      <c r="G86" s="455"/>
      <c r="H86" s="455"/>
      <c r="I86" s="455"/>
      <c r="J86" s="455" t="s">
        <v>18</v>
      </c>
      <c r="K86" s="455"/>
      <c r="L86" s="455"/>
      <c r="M86" s="455"/>
      <c r="N86" s="455"/>
      <c r="O86" s="455" t="s">
        <v>19</v>
      </c>
      <c r="P86" s="455"/>
      <c r="Q86" s="455"/>
      <c r="R86" s="455"/>
      <c r="S86" s="455"/>
      <c r="T86" s="456"/>
      <c r="U86" s="214"/>
    </row>
    <row r="87" spans="2:21" s="2" customFormat="1" ht="42" customHeight="1" x14ac:dyDescent="0.3">
      <c r="F87" s="484" t="s">
        <v>39</v>
      </c>
      <c r="G87" s="485"/>
      <c r="H87" s="485"/>
      <c r="I87" s="485"/>
      <c r="J87" s="574" t="s">
        <v>1843</v>
      </c>
      <c r="K87" s="574"/>
      <c r="L87" s="574"/>
      <c r="M87" s="574"/>
      <c r="N87" s="574"/>
      <c r="O87" s="597" t="s">
        <v>40</v>
      </c>
      <c r="P87" s="597"/>
      <c r="Q87" s="597"/>
      <c r="R87" s="597"/>
      <c r="S87" s="597"/>
      <c r="T87" s="598"/>
      <c r="U87" s="214"/>
    </row>
    <row r="88" spans="2:21" s="2" customFormat="1" ht="42" customHeight="1" x14ac:dyDescent="0.3">
      <c r="F88" s="484" t="s">
        <v>41</v>
      </c>
      <c r="G88" s="485"/>
      <c r="H88" s="485"/>
      <c r="I88" s="485"/>
      <c r="J88" s="574" t="s">
        <v>42</v>
      </c>
      <c r="K88" s="574"/>
      <c r="L88" s="574"/>
      <c r="M88" s="574"/>
      <c r="N88" s="574"/>
      <c r="O88" s="597" t="s">
        <v>43</v>
      </c>
      <c r="P88" s="597"/>
      <c r="Q88" s="597"/>
      <c r="R88" s="597"/>
      <c r="S88" s="597"/>
      <c r="T88" s="598"/>
      <c r="U88" s="214"/>
    </row>
    <row r="89" spans="2:21" s="2" customFormat="1" ht="42" customHeight="1" x14ac:dyDescent="0.3">
      <c r="F89" s="484" t="s">
        <v>44</v>
      </c>
      <c r="G89" s="485"/>
      <c r="H89" s="485"/>
      <c r="I89" s="485"/>
      <c r="J89" s="574" t="s">
        <v>45</v>
      </c>
      <c r="K89" s="574"/>
      <c r="L89" s="574"/>
      <c r="M89" s="574"/>
      <c r="N89" s="574"/>
      <c r="O89" s="597" t="s">
        <v>46</v>
      </c>
      <c r="P89" s="597"/>
      <c r="Q89" s="597"/>
      <c r="R89" s="597"/>
      <c r="S89" s="597"/>
      <c r="T89" s="598"/>
      <c r="U89" s="214"/>
    </row>
    <row r="90" spans="2:21" s="2" customFormat="1" ht="42" customHeight="1" x14ac:dyDescent="0.3">
      <c r="F90" s="484" t="s">
        <v>47</v>
      </c>
      <c r="G90" s="485"/>
      <c r="H90" s="485"/>
      <c r="I90" s="485"/>
      <c r="J90" s="574" t="s">
        <v>48</v>
      </c>
      <c r="K90" s="574"/>
      <c r="L90" s="574"/>
      <c r="M90" s="574"/>
      <c r="N90" s="574"/>
      <c r="O90" s="599" t="s">
        <v>49</v>
      </c>
      <c r="P90" s="599"/>
      <c r="Q90" s="599"/>
      <c r="R90" s="599"/>
      <c r="S90" s="599"/>
      <c r="T90" s="600"/>
      <c r="U90" s="214"/>
    </row>
    <row r="91" spans="2:21" s="2" customFormat="1" ht="42" customHeight="1" x14ac:dyDescent="0.3">
      <c r="B91"/>
      <c r="C91"/>
      <c r="D91"/>
      <c r="F91" s="484" t="s">
        <v>50</v>
      </c>
      <c r="G91" s="485"/>
      <c r="H91" s="485"/>
      <c r="I91" s="485"/>
      <c r="J91" s="574" t="s">
        <v>51</v>
      </c>
      <c r="K91" s="574"/>
      <c r="L91" s="574"/>
      <c r="M91" s="574"/>
      <c r="N91" s="574"/>
      <c r="O91" s="599" t="s">
        <v>52</v>
      </c>
      <c r="P91" s="599"/>
      <c r="Q91" s="599"/>
      <c r="R91" s="599"/>
      <c r="S91" s="599"/>
      <c r="T91" s="600"/>
      <c r="U91" s="214"/>
    </row>
    <row r="92" spans="2:21" s="2" customFormat="1" x14ac:dyDescent="0.3">
      <c r="B92"/>
      <c r="C92"/>
      <c r="D92"/>
      <c r="F92" s="214"/>
      <c r="G92" s="214"/>
      <c r="H92" s="214"/>
      <c r="I92" s="214"/>
      <c r="J92" s="214"/>
      <c r="K92" s="214"/>
      <c r="L92" s="214"/>
      <c r="M92" s="214"/>
      <c r="N92" s="214"/>
      <c r="O92" s="214"/>
      <c r="P92" s="214"/>
      <c r="Q92" s="214"/>
      <c r="R92" s="214"/>
      <c r="S92" s="214"/>
      <c r="T92" s="214"/>
      <c r="U92" s="214"/>
    </row>
    <row r="93" spans="2:21" s="2" customFormat="1" x14ac:dyDescent="0.3">
      <c r="B93"/>
      <c r="C93"/>
      <c r="D93"/>
      <c r="F93" s="214"/>
      <c r="G93" s="214"/>
      <c r="H93" s="214"/>
      <c r="I93" s="214"/>
      <c r="J93" s="214"/>
      <c r="K93" s="214"/>
      <c r="L93" s="214"/>
      <c r="M93" s="214"/>
      <c r="N93" s="214"/>
      <c r="O93" s="214"/>
      <c r="P93" s="214"/>
      <c r="Q93" s="214"/>
      <c r="R93" s="214"/>
      <c r="S93" s="214"/>
      <c r="T93" s="214"/>
      <c r="U93" s="214"/>
    </row>
  </sheetData>
  <mergeCells count="54">
    <mergeCell ref="F90:I90"/>
    <mergeCell ref="J90:N90"/>
    <mergeCell ref="O90:T90"/>
    <mergeCell ref="F91:I91"/>
    <mergeCell ref="J91:N91"/>
    <mergeCell ref="O91:T91"/>
    <mergeCell ref="F89:I89"/>
    <mergeCell ref="J89:N89"/>
    <mergeCell ref="O89:T89"/>
    <mergeCell ref="F88:I88"/>
    <mergeCell ref="J88:N88"/>
    <mergeCell ref="O88:T88"/>
    <mergeCell ref="F86:I86"/>
    <mergeCell ref="J86:N86"/>
    <mergeCell ref="O86:T86"/>
    <mergeCell ref="F87:I87"/>
    <mergeCell ref="J87:N87"/>
    <mergeCell ref="O87:T87"/>
    <mergeCell ref="F72:U83"/>
    <mergeCell ref="F66:H66"/>
    <mergeCell ref="I66:L66"/>
    <mergeCell ref="F68:H68"/>
    <mergeCell ref="I68:L68"/>
    <mergeCell ref="O65:U66"/>
    <mergeCell ref="P68:T68"/>
    <mergeCell ref="B26:D26"/>
    <mergeCell ref="O52:U53"/>
    <mergeCell ref="P55:T55"/>
    <mergeCell ref="F58:U63"/>
    <mergeCell ref="F9:U16"/>
    <mergeCell ref="F32:U36"/>
    <mergeCell ref="O38:U39"/>
    <mergeCell ref="P41:T41"/>
    <mergeCell ref="F19:U29"/>
    <mergeCell ref="F46:U50"/>
    <mergeCell ref="F39:H39"/>
    <mergeCell ref="I39:L39"/>
    <mergeCell ref="F43:H43"/>
    <mergeCell ref="I43:L43"/>
    <mergeCell ref="F41:H41"/>
    <mergeCell ref="I41:L41"/>
    <mergeCell ref="B21:D21"/>
    <mergeCell ref="B22:D22"/>
    <mergeCell ref="B23:D23"/>
    <mergeCell ref="B24:D24"/>
    <mergeCell ref="B25:D25"/>
    <mergeCell ref="I53:L53"/>
    <mergeCell ref="F55:H55"/>
    <mergeCell ref="I55:L55"/>
    <mergeCell ref="B27:D27"/>
    <mergeCell ref="B28:D28"/>
    <mergeCell ref="B29:D29"/>
    <mergeCell ref="B30:D30"/>
    <mergeCell ref="F53:H53"/>
  </mergeCells>
  <conditionalFormatting sqref="P41:T41">
    <cfRule type="cellIs" dxfId="1" priority="3" operator="lessThan">
      <formula>0</formula>
    </cfRule>
    <cfRule type="cellIs" dxfId="0" priority="4" operator="greaterThan">
      <formula>0</formula>
    </cfRule>
  </conditionalFormatting>
  <hyperlinks>
    <hyperlink ref="O90" r:id="rId1" xr:uid="{00000000-0004-0000-0900-000000000000}"/>
    <hyperlink ref="O91" r:id="rId2" xr:uid="{00000000-0004-0000-0900-000001000000}"/>
    <hyperlink ref="B30:D30" location="'Health &amp; Wellbeing'!A1" display="Health &amp; Wellbeing" xr:uid="{00000000-0004-0000-0900-000002000000}"/>
    <hyperlink ref="B26:D26" location="Comfort!A1" display="Comfort" xr:uid="{00000000-0004-0000-0900-000003000000}"/>
    <hyperlink ref="B24:D24" location="'Air Quality'!A1" display="Air Quality" xr:uid="{00000000-0004-0000-0900-000004000000}"/>
    <hyperlink ref="B23:D23" location="'Carbon Emissions'!A1" display="Carbon Emissions" xr:uid="{00000000-0004-0000-0900-000005000000}"/>
    <hyperlink ref="B22:D22" location="'Energy Usage'!A1" display="Energy Usage" xr:uid="{00000000-0004-0000-0900-000006000000}"/>
    <hyperlink ref="B25:D25" location="'Natural Assets'!A1" display="Natural Assets" xr:uid="{00000000-0004-0000-0900-000007000000}"/>
    <hyperlink ref="B27:D27" location="'Economic Growth'!A1" display="Economic Growth" xr:uid="{00000000-0004-0000-0900-000008000000}"/>
    <hyperlink ref="B28:D28" location="'Energy Security'!A1" display="Energy Security" xr:uid="{00000000-0004-0000-0900-000009000000}"/>
    <hyperlink ref="B29:D29" location="'Fuel Poverty'!A1" display="Fuel Poverty" xr:uid="{00000000-0004-0000-0900-00000A000000}"/>
    <hyperlink ref="O87:T87" r:id="rId3" display="https://www.ons.gov.uk/economy/environmentalaccounts/datasets/lowcarbonandrenewableenergyeconomymultipliersdataset" xr:uid="{00000000-0004-0000-0900-00000B000000}"/>
    <hyperlink ref="O88:T88" r:id="rId4" display="https://www.ons.gov.uk/ons/guide-method/method-quality/specific/economy/productivity-measures/productivity-handbook/introduction/chapter-1--introduction-to-the-ons-productivity-handbook.pdf" xr:uid="{00000000-0004-0000-0900-00000C000000}"/>
    <hyperlink ref="O89:T89" r:id="rId5" display="https://www.ons.gov.uk/employmentandlabourmarket/peopleinwork/labourproductivity/articles/regionalandsubregionalproductivityintheuk/jan2017" xr:uid="{00000000-0004-0000-0900-00000D000000}"/>
  </hyperlinks>
  <pageMargins left="0.7" right="0.7" top="0.75" bottom="0.75" header="0.3" footer="0.3"/>
  <pageSetup orientation="portrait" r:id="rId6"/>
  <drawing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0000000}">
          <x14:formula1>
            <xm:f>'Productivity Tables'!$A$22:$A$88</xm:f>
          </x14:formula1>
          <xm:sqref>I41:L41 I39:L39</xm:sqref>
        </x14:dataValidation>
        <x14:dataValidation type="list" allowBlank="1" showInputMessage="1" showErrorMessage="1" xr:uid="{00000000-0002-0000-0900-000001000000}">
          <x14:formula1>
            <xm:f>'Productivity Tables'!$A$3:$A$19</xm:f>
          </x14:formula1>
          <xm:sqref>I66:L66 I53:L53</xm:sqref>
        </x14:dataValidation>
        <x14:dataValidation type="list" allowBlank="1" showInputMessage="1" showErrorMessage="1" xr:uid="{00000000-0002-0000-0900-000002000000}">
          <x14:formula1>
            <xm:f>Lookups!$L$1:$L$5</xm:f>
          </x14:formula1>
          <xm:sqref>I68:L68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theme="0"/>
  </sheetPr>
  <dimension ref="A1:M109"/>
  <sheetViews>
    <sheetView topLeftCell="A82" workbookViewId="0">
      <selection activeCell="D115" sqref="D115"/>
    </sheetView>
  </sheetViews>
  <sheetFormatPr defaultRowHeight="14.4" x14ac:dyDescent="0.3"/>
  <cols>
    <col min="1" max="1" width="41.44140625" bestFit="1" customWidth="1"/>
    <col min="2" max="2" width="12.6640625" customWidth="1"/>
    <col min="3" max="3" width="9.5546875" customWidth="1"/>
    <col min="5" max="5" width="11.109375" customWidth="1"/>
    <col min="6" max="6" width="13.5546875" customWidth="1"/>
    <col min="7" max="7" width="13.33203125" customWidth="1"/>
  </cols>
  <sheetData>
    <row r="1" spans="1:13" x14ac:dyDescent="0.3">
      <c r="B1" s="382" t="s">
        <v>959</v>
      </c>
      <c r="C1" s="601" t="s">
        <v>957</v>
      </c>
      <c r="D1" s="601"/>
      <c r="E1" s="601"/>
      <c r="G1" s="150">
        <v>2080</v>
      </c>
    </row>
    <row r="2" spans="1:13" s="9" customFormat="1" ht="28.8" x14ac:dyDescent="0.3">
      <c r="A2" s="200"/>
      <c r="B2" s="201" t="s">
        <v>1815</v>
      </c>
      <c r="C2" s="201" t="s">
        <v>938</v>
      </c>
      <c r="D2" s="202" t="s">
        <v>939</v>
      </c>
      <c r="E2" s="202" t="s">
        <v>940</v>
      </c>
      <c r="F2" s="209" t="s">
        <v>958</v>
      </c>
      <c r="G2" s="209" t="s">
        <v>1036</v>
      </c>
      <c r="H2" s="203"/>
    </row>
    <row r="3" spans="1:13" x14ac:dyDescent="0.3">
      <c r="A3" s="206" t="s">
        <v>941</v>
      </c>
      <c r="B3" s="384">
        <v>2052000</v>
      </c>
      <c r="C3" s="383">
        <v>10100</v>
      </c>
      <c r="D3" s="383">
        <v>14200</v>
      </c>
      <c r="E3" s="383">
        <v>24300</v>
      </c>
      <c r="F3" s="210">
        <f t="shared" ref="F3:F19" si="0">(B3/E3)*1000</f>
        <v>84444.444444444438</v>
      </c>
      <c r="G3" s="211">
        <f>F3/$G$1</f>
        <v>40.598290598290596</v>
      </c>
      <c r="H3" s="204"/>
      <c r="L3" s="205"/>
      <c r="M3" s="205"/>
    </row>
    <row r="4" spans="1:13" x14ac:dyDescent="0.3">
      <c r="A4" s="206" t="s">
        <v>942</v>
      </c>
      <c r="B4" s="384">
        <v>1223000</v>
      </c>
      <c r="C4" s="383">
        <v>4700</v>
      </c>
      <c r="D4" s="383">
        <v>6700</v>
      </c>
      <c r="E4" s="383">
        <v>11400</v>
      </c>
      <c r="F4" s="210">
        <f t="shared" si="0"/>
        <v>107280.70175438595</v>
      </c>
      <c r="G4" s="211">
        <f t="shared" ref="G4:G19" si="1">F4/$G$1</f>
        <v>51.577260458839405</v>
      </c>
      <c r="H4" s="204"/>
      <c r="L4" s="205"/>
      <c r="M4" s="205"/>
    </row>
    <row r="5" spans="1:13" x14ac:dyDescent="0.3">
      <c r="A5" s="206" t="s">
        <v>943</v>
      </c>
      <c r="B5" s="384">
        <v>85500</v>
      </c>
      <c r="C5" s="383">
        <v>5500</v>
      </c>
      <c r="D5" s="383">
        <v>6000</v>
      </c>
      <c r="E5" s="383">
        <v>11500</v>
      </c>
      <c r="F5" s="210">
        <f t="shared" si="0"/>
        <v>7434.782608695652</v>
      </c>
      <c r="G5" s="211">
        <f t="shared" si="1"/>
        <v>3.5744147157190636</v>
      </c>
      <c r="H5" s="204"/>
      <c r="J5" s="205"/>
      <c r="K5" s="205"/>
      <c r="L5" s="205"/>
      <c r="M5" s="205"/>
    </row>
    <row r="6" spans="1:13" x14ac:dyDescent="0.3">
      <c r="A6" s="206" t="s">
        <v>944</v>
      </c>
      <c r="B6" s="384">
        <v>431000</v>
      </c>
      <c r="C6" s="383">
        <v>1200</v>
      </c>
      <c r="D6" s="383">
        <v>2500</v>
      </c>
      <c r="E6" s="383">
        <v>3700</v>
      </c>
      <c r="F6" s="210">
        <f t="shared" si="0"/>
        <v>116486.48648648648</v>
      </c>
      <c r="G6" s="211">
        <f t="shared" si="1"/>
        <v>56.0031185031185</v>
      </c>
      <c r="H6" s="204"/>
      <c r="J6" s="205"/>
      <c r="K6" s="205"/>
      <c r="L6" s="205"/>
      <c r="M6" s="205"/>
    </row>
    <row r="7" spans="1:13" x14ac:dyDescent="0.3">
      <c r="A7" s="206" t="s">
        <v>945</v>
      </c>
      <c r="B7" s="384">
        <v>28000</v>
      </c>
      <c r="C7" s="383">
        <v>400</v>
      </c>
      <c r="D7" s="383">
        <v>300</v>
      </c>
      <c r="E7" s="383">
        <v>600</v>
      </c>
      <c r="F7" s="210">
        <f t="shared" si="0"/>
        <v>46666.666666666664</v>
      </c>
      <c r="G7" s="211">
        <f t="shared" si="1"/>
        <v>22.435897435897434</v>
      </c>
      <c r="H7" s="204"/>
      <c r="L7" s="205"/>
      <c r="M7" s="205"/>
    </row>
    <row r="8" spans="1:13" x14ac:dyDescent="0.3">
      <c r="A8" s="206" t="s">
        <v>1044</v>
      </c>
      <c r="B8" s="384">
        <v>12000</v>
      </c>
      <c r="C8" s="383">
        <v>300</v>
      </c>
      <c r="D8" s="383">
        <v>200</v>
      </c>
      <c r="E8" s="383">
        <v>500</v>
      </c>
      <c r="F8" s="210">
        <f t="shared" si="0"/>
        <v>24000</v>
      </c>
      <c r="G8" s="211">
        <f t="shared" ref="G8" si="2">F8/$G$1</f>
        <v>11.538461538461538</v>
      </c>
      <c r="H8" s="204"/>
      <c r="L8" s="205"/>
      <c r="M8" s="205"/>
    </row>
    <row r="9" spans="1:13" x14ac:dyDescent="0.3">
      <c r="A9" s="206" t="s">
        <v>946</v>
      </c>
      <c r="B9" s="384">
        <v>3531500</v>
      </c>
      <c r="C9" s="383">
        <v>15700</v>
      </c>
      <c r="D9" s="383">
        <v>28000</v>
      </c>
      <c r="E9" s="383">
        <v>43800</v>
      </c>
      <c r="F9" s="210">
        <f t="shared" si="0"/>
        <v>80627.853881278541</v>
      </c>
      <c r="G9" s="211">
        <f t="shared" si="1"/>
        <v>38.763391289076225</v>
      </c>
      <c r="H9" s="204"/>
      <c r="L9" s="205"/>
      <c r="M9" s="205"/>
    </row>
    <row r="10" spans="1:13" x14ac:dyDescent="0.3">
      <c r="A10" s="206" t="s">
        <v>947</v>
      </c>
      <c r="B10" s="384">
        <v>296500</v>
      </c>
      <c r="C10" s="383">
        <v>8400</v>
      </c>
      <c r="D10" s="383">
        <v>7600</v>
      </c>
      <c r="E10" s="383">
        <v>16000</v>
      </c>
      <c r="F10" s="210">
        <f t="shared" si="0"/>
        <v>18531.25</v>
      </c>
      <c r="G10" s="211">
        <f t="shared" si="1"/>
        <v>8.9092548076923084</v>
      </c>
      <c r="H10" s="204"/>
      <c r="L10" s="205"/>
      <c r="M10" s="205"/>
    </row>
    <row r="11" spans="1:13" x14ac:dyDescent="0.3">
      <c r="A11" s="206" t="s">
        <v>948</v>
      </c>
      <c r="B11" s="384">
        <v>250000</v>
      </c>
      <c r="C11" s="383">
        <v>2200</v>
      </c>
      <c r="D11" s="383">
        <v>2300</v>
      </c>
      <c r="E11" s="383">
        <v>4400</v>
      </c>
      <c r="F11" s="210">
        <f t="shared" si="0"/>
        <v>56818.181818181823</v>
      </c>
      <c r="G11" s="211">
        <f t="shared" si="1"/>
        <v>27.31643356643357</v>
      </c>
      <c r="H11" s="204"/>
      <c r="L11" s="205"/>
      <c r="M11" s="205"/>
    </row>
    <row r="12" spans="1:13" x14ac:dyDescent="0.3">
      <c r="A12" s="206" t="s">
        <v>949</v>
      </c>
      <c r="B12" s="384">
        <v>3094500</v>
      </c>
      <c r="C12" s="383">
        <v>8200</v>
      </c>
      <c r="D12" s="383">
        <v>13100</v>
      </c>
      <c r="E12" s="383">
        <v>21300</v>
      </c>
      <c r="F12" s="210">
        <f t="shared" si="0"/>
        <v>145281.69014084505</v>
      </c>
      <c r="G12" s="211">
        <f t="shared" si="1"/>
        <v>69.846966413867818</v>
      </c>
      <c r="H12" s="207"/>
      <c r="J12" s="205"/>
      <c r="K12" s="205"/>
      <c r="L12" s="205"/>
      <c r="M12" s="205"/>
    </row>
    <row r="13" spans="1:13" x14ac:dyDescent="0.3">
      <c r="A13" s="206" t="s">
        <v>950</v>
      </c>
      <c r="B13" s="384">
        <v>36500</v>
      </c>
      <c r="C13" s="383">
        <v>700</v>
      </c>
      <c r="D13" s="383">
        <v>400</v>
      </c>
      <c r="E13" s="383">
        <v>1200</v>
      </c>
      <c r="F13" s="210">
        <f t="shared" si="0"/>
        <v>30416.666666666668</v>
      </c>
      <c r="G13" s="211">
        <f t="shared" si="1"/>
        <v>14.623397435897436</v>
      </c>
      <c r="H13" s="204"/>
      <c r="J13" s="205"/>
      <c r="K13" s="205"/>
      <c r="L13" s="205"/>
      <c r="M13" s="205"/>
    </row>
    <row r="14" spans="1:13" x14ac:dyDescent="0.3">
      <c r="A14" s="206" t="s">
        <v>951</v>
      </c>
      <c r="B14" s="384">
        <v>606500</v>
      </c>
      <c r="C14" s="383">
        <v>22700</v>
      </c>
      <c r="D14" s="383">
        <v>20200</v>
      </c>
      <c r="E14" s="383">
        <v>43000</v>
      </c>
      <c r="F14" s="210">
        <f t="shared" si="0"/>
        <v>14104.651162790697</v>
      </c>
      <c r="G14" s="211">
        <f t="shared" si="1"/>
        <v>6.7810822898032193</v>
      </c>
    </row>
    <row r="15" spans="1:13" x14ac:dyDescent="0.3">
      <c r="A15" s="206" t="s">
        <v>952</v>
      </c>
      <c r="B15" s="384">
        <v>5597500</v>
      </c>
      <c r="C15" s="383">
        <v>87000</v>
      </c>
      <c r="D15" s="383">
        <v>83300</v>
      </c>
      <c r="E15" s="383">
        <v>170300</v>
      </c>
      <c r="F15" s="210">
        <f t="shared" si="0"/>
        <v>32868.46741045214</v>
      </c>
      <c r="G15" s="211">
        <f t="shared" si="1"/>
        <v>15.802147793486606</v>
      </c>
    </row>
    <row r="16" spans="1:13" x14ac:dyDescent="0.3">
      <c r="A16" s="206" t="s">
        <v>953</v>
      </c>
      <c r="B16" s="384">
        <v>574000</v>
      </c>
      <c r="C16" s="383">
        <v>13700</v>
      </c>
      <c r="D16" s="383">
        <v>15800</v>
      </c>
      <c r="E16" s="383">
        <v>29500</v>
      </c>
      <c r="F16" s="210">
        <f t="shared" si="0"/>
        <v>19457.627118644068</v>
      </c>
      <c r="G16" s="211">
        <f t="shared" si="1"/>
        <v>9.3546284224250336</v>
      </c>
    </row>
    <row r="17" spans="1:7" x14ac:dyDescent="0.3">
      <c r="A17" s="206" t="s">
        <v>954</v>
      </c>
      <c r="B17" s="384">
        <v>308500</v>
      </c>
      <c r="C17" s="383">
        <v>6000</v>
      </c>
      <c r="D17" s="383">
        <v>3100</v>
      </c>
      <c r="E17" s="383">
        <v>9000</v>
      </c>
      <c r="F17" s="210">
        <f t="shared" si="0"/>
        <v>34277.777777777781</v>
      </c>
      <c r="G17" s="211">
        <f t="shared" si="1"/>
        <v>16.479700854700855</v>
      </c>
    </row>
    <row r="18" spans="1:7" x14ac:dyDescent="0.3">
      <c r="A18" s="206" t="s">
        <v>955</v>
      </c>
      <c r="B18" s="384">
        <v>6166500</v>
      </c>
      <c r="C18" s="383">
        <v>19100</v>
      </c>
      <c r="D18" s="383">
        <v>15100</v>
      </c>
      <c r="E18" s="383">
        <v>34300</v>
      </c>
      <c r="F18" s="210">
        <f t="shared" si="0"/>
        <v>179781.34110787173</v>
      </c>
      <c r="G18" s="211">
        <f t="shared" si="1"/>
        <v>86.433337071092183</v>
      </c>
    </row>
    <row r="19" spans="1:7" x14ac:dyDescent="0.3">
      <c r="A19" s="208" t="s">
        <v>956</v>
      </c>
      <c r="B19" s="384">
        <v>40500</v>
      </c>
      <c r="C19" s="383">
        <v>1900</v>
      </c>
      <c r="D19" s="383">
        <v>3000</v>
      </c>
      <c r="E19" s="383">
        <v>5000</v>
      </c>
      <c r="F19" s="210">
        <f t="shared" si="0"/>
        <v>8100</v>
      </c>
      <c r="G19" s="211">
        <f t="shared" si="1"/>
        <v>3.8942307692307692</v>
      </c>
    </row>
    <row r="20" spans="1:7" x14ac:dyDescent="0.3">
      <c r="A20" s="212" t="s">
        <v>1814</v>
      </c>
    </row>
    <row r="22" spans="1:7" x14ac:dyDescent="0.3">
      <c r="A22" t="s">
        <v>1011</v>
      </c>
      <c r="B22" s="211">
        <v>16.588328278686607</v>
      </c>
    </row>
    <row r="23" spans="1:7" x14ac:dyDescent="0.3">
      <c r="A23" t="s">
        <v>1012</v>
      </c>
      <c r="B23" s="211">
        <v>166.56567317387288</v>
      </c>
    </row>
    <row r="24" spans="1:7" x14ac:dyDescent="0.3">
      <c r="A24" t="s">
        <v>960</v>
      </c>
      <c r="B24" s="211">
        <v>776.11</v>
      </c>
    </row>
    <row r="25" spans="1:7" x14ac:dyDescent="0.3">
      <c r="A25" t="s">
        <v>1013</v>
      </c>
      <c r="B25" s="211">
        <v>37.245812484111127</v>
      </c>
    </row>
    <row r="26" spans="1:7" x14ac:dyDescent="0.3">
      <c r="A26" t="s">
        <v>1014</v>
      </c>
      <c r="B26" s="211">
        <v>37.26300730414178</v>
      </c>
    </row>
    <row r="27" spans="1:7" x14ac:dyDescent="0.3">
      <c r="A27" t="s">
        <v>1015</v>
      </c>
      <c r="B27" s="211">
        <v>31.18786107145695</v>
      </c>
    </row>
    <row r="28" spans="1:7" x14ac:dyDescent="0.3">
      <c r="A28" t="s">
        <v>1016</v>
      </c>
      <c r="B28" s="211">
        <v>188.02837459886959</v>
      </c>
    </row>
    <row r="29" spans="1:7" x14ac:dyDescent="0.3">
      <c r="A29" t="s">
        <v>1017</v>
      </c>
      <c r="B29" s="211">
        <v>64.881428918849352</v>
      </c>
    </row>
    <row r="30" spans="1:7" x14ac:dyDescent="0.3">
      <c r="A30" t="s">
        <v>961</v>
      </c>
      <c r="B30" s="211">
        <v>146.60942683460735</v>
      </c>
    </row>
    <row r="31" spans="1:7" x14ac:dyDescent="0.3">
      <c r="A31" t="s">
        <v>1018</v>
      </c>
      <c r="B31" s="211">
        <v>30.372721235384667</v>
      </c>
    </row>
    <row r="32" spans="1:7" x14ac:dyDescent="0.3">
      <c r="A32" t="s">
        <v>1019</v>
      </c>
      <c r="B32" s="211">
        <v>32.140150635004062</v>
      </c>
    </row>
    <row r="33" spans="1:2" x14ac:dyDescent="0.3">
      <c r="A33" t="s">
        <v>1020</v>
      </c>
      <c r="B33" s="211">
        <v>62.658213458680677</v>
      </c>
    </row>
    <row r="34" spans="1:2" x14ac:dyDescent="0.3">
      <c r="A34" t="s">
        <v>1021</v>
      </c>
      <c r="B34" s="211">
        <v>35.614853470037673</v>
      </c>
    </row>
    <row r="35" spans="1:2" x14ac:dyDescent="0.3">
      <c r="A35" t="s">
        <v>1022</v>
      </c>
      <c r="B35" s="211">
        <v>40.741077405688145</v>
      </c>
    </row>
    <row r="36" spans="1:2" x14ac:dyDescent="0.3">
      <c r="A36" t="s">
        <v>1023</v>
      </c>
      <c r="B36" s="211">
        <v>51.28853960311141</v>
      </c>
    </row>
    <row r="37" spans="1:2" x14ac:dyDescent="0.3">
      <c r="A37" t="s">
        <v>1024</v>
      </c>
      <c r="B37" s="211">
        <v>31.623453022564544</v>
      </c>
    </row>
    <row r="38" spans="1:2" x14ac:dyDescent="0.3">
      <c r="A38" t="s">
        <v>962</v>
      </c>
      <c r="B38" s="211">
        <v>111.2047654511676</v>
      </c>
    </row>
    <row r="39" spans="1:2" x14ac:dyDescent="0.3">
      <c r="A39" t="s">
        <v>1025</v>
      </c>
      <c r="B39" s="211">
        <v>68.239278092808703</v>
      </c>
    </row>
    <row r="40" spans="1:2" x14ac:dyDescent="0.3">
      <c r="A40" t="s">
        <v>963</v>
      </c>
      <c r="B40" s="211">
        <v>32.17782606946102</v>
      </c>
    </row>
    <row r="41" spans="1:2" x14ac:dyDescent="0.3">
      <c r="A41" t="s">
        <v>964</v>
      </c>
      <c r="B41" s="211">
        <v>47.331587858122973</v>
      </c>
    </row>
    <row r="42" spans="1:2" x14ac:dyDescent="0.3">
      <c r="A42" t="s">
        <v>965</v>
      </c>
      <c r="B42" s="211">
        <v>24.601082936725192</v>
      </c>
    </row>
    <row r="43" spans="1:2" x14ac:dyDescent="0.3">
      <c r="A43" t="s">
        <v>966</v>
      </c>
      <c r="B43" s="211">
        <v>27.830619172643615</v>
      </c>
    </row>
    <row r="44" spans="1:2" x14ac:dyDescent="0.3">
      <c r="A44" t="s">
        <v>967</v>
      </c>
      <c r="B44" s="211">
        <v>35.649285612227658</v>
      </c>
    </row>
    <row r="45" spans="1:2" x14ac:dyDescent="0.3">
      <c r="A45" t="s">
        <v>968</v>
      </c>
      <c r="B45" s="211">
        <v>23.42584671002885</v>
      </c>
    </row>
    <row r="46" spans="1:2" x14ac:dyDescent="0.3">
      <c r="A46" t="s">
        <v>969</v>
      </c>
      <c r="B46" s="211">
        <v>20.049826435420247</v>
      </c>
    </row>
    <row r="47" spans="1:2" x14ac:dyDescent="0.3">
      <c r="A47" t="s">
        <v>970</v>
      </c>
      <c r="B47" s="211">
        <v>236.60481051777015</v>
      </c>
    </row>
    <row r="48" spans="1:2" x14ac:dyDescent="0.3">
      <c r="A48" t="s">
        <v>971</v>
      </c>
      <c r="B48" s="211">
        <v>46.311519456896164</v>
      </c>
    </row>
    <row r="49" spans="1:2" x14ac:dyDescent="0.3">
      <c r="A49" t="s">
        <v>972</v>
      </c>
      <c r="B49" s="211">
        <v>31.113311170176665</v>
      </c>
    </row>
    <row r="50" spans="1:2" x14ac:dyDescent="0.3">
      <c r="A50" t="s">
        <v>973</v>
      </c>
      <c r="B50" s="211">
        <v>23.587204224186738</v>
      </c>
    </row>
    <row r="51" spans="1:2" x14ac:dyDescent="0.3">
      <c r="A51" t="s">
        <v>974</v>
      </c>
      <c r="B51" s="211">
        <v>22.476039932514308</v>
      </c>
    </row>
    <row r="52" spans="1:2" x14ac:dyDescent="0.3">
      <c r="A52" t="s">
        <v>975</v>
      </c>
      <c r="B52" s="211">
        <v>16.577275530459627</v>
      </c>
    </row>
    <row r="53" spans="1:2" x14ac:dyDescent="0.3">
      <c r="A53" t="s">
        <v>976</v>
      </c>
      <c r="B53" s="211">
        <v>42.806705047316058</v>
      </c>
    </row>
    <row r="54" spans="1:2" x14ac:dyDescent="0.3">
      <c r="A54" t="s">
        <v>1026</v>
      </c>
      <c r="B54" s="211">
        <v>39.582343176364006</v>
      </c>
    </row>
    <row r="55" spans="1:2" x14ac:dyDescent="0.3">
      <c r="A55" t="s">
        <v>977</v>
      </c>
      <c r="B55" s="211">
        <v>116.36122028723909</v>
      </c>
    </row>
    <row r="56" spans="1:2" x14ac:dyDescent="0.3">
      <c r="A56" t="s">
        <v>978</v>
      </c>
      <c r="B56" s="211">
        <v>80.982236395123451</v>
      </c>
    </row>
    <row r="57" spans="1:2" x14ac:dyDescent="0.3">
      <c r="A57" t="s">
        <v>979</v>
      </c>
      <c r="B57" s="211">
        <v>34.438002406932512</v>
      </c>
    </row>
    <row r="58" spans="1:2" x14ac:dyDescent="0.3">
      <c r="A58" t="s">
        <v>980</v>
      </c>
      <c r="B58" s="211">
        <v>60.872441579900226</v>
      </c>
    </row>
    <row r="59" spans="1:2" x14ac:dyDescent="0.3">
      <c r="A59" t="s">
        <v>981</v>
      </c>
      <c r="B59" s="211">
        <v>92.454380783868316</v>
      </c>
    </row>
    <row r="60" spans="1:2" x14ac:dyDescent="0.3">
      <c r="A60" t="s">
        <v>982</v>
      </c>
      <c r="B60" s="211">
        <v>150.15977874108012</v>
      </c>
    </row>
    <row r="61" spans="1:2" x14ac:dyDescent="0.3">
      <c r="A61" t="s">
        <v>983</v>
      </c>
      <c r="B61" s="211">
        <v>58.214469002033191</v>
      </c>
    </row>
    <row r="62" spans="1:2" x14ac:dyDescent="0.3">
      <c r="A62" t="s">
        <v>984</v>
      </c>
      <c r="B62" s="211">
        <v>298.76688685577676</v>
      </c>
    </row>
    <row r="63" spans="1:2" x14ac:dyDescent="0.3">
      <c r="A63" t="s">
        <v>985</v>
      </c>
      <c r="B63" s="211">
        <v>41.772659527263151</v>
      </c>
    </row>
    <row r="64" spans="1:2" x14ac:dyDescent="0.3">
      <c r="A64" t="s">
        <v>986</v>
      </c>
      <c r="B64" s="211">
        <v>19.767187747712541</v>
      </c>
    </row>
    <row r="65" spans="1:2" x14ac:dyDescent="0.3">
      <c r="A65" t="s">
        <v>987</v>
      </c>
      <c r="B65" s="211">
        <v>20.474679179364514</v>
      </c>
    </row>
    <row r="66" spans="1:2" x14ac:dyDescent="0.3">
      <c r="A66" t="s">
        <v>988</v>
      </c>
      <c r="B66" s="211">
        <v>66.02520947874369</v>
      </c>
    </row>
    <row r="67" spans="1:2" x14ac:dyDescent="0.3">
      <c r="A67" t="s">
        <v>989</v>
      </c>
      <c r="B67" s="211">
        <v>55.322451193477598</v>
      </c>
    </row>
    <row r="68" spans="1:2" x14ac:dyDescent="0.3">
      <c r="A68" t="s">
        <v>990</v>
      </c>
      <c r="B68" s="211">
        <v>18.120775171254312</v>
      </c>
    </row>
    <row r="69" spans="1:2" x14ac:dyDescent="0.3">
      <c r="A69" t="s">
        <v>991</v>
      </c>
      <c r="B69" s="211">
        <v>29.935099464100922</v>
      </c>
    </row>
    <row r="70" spans="1:2" x14ac:dyDescent="0.3">
      <c r="A70" t="s">
        <v>992</v>
      </c>
      <c r="B70" s="211">
        <v>72.204145369142481</v>
      </c>
    </row>
    <row r="71" spans="1:2" x14ac:dyDescent="0.3">
      <c r="A71" t="s">
        <v>993</v>
      </c>
      <c r="B71" s="211">
        <v>19.201024197471455</v>
      </c>
    </row>
    <row r="72" spans="1:2" x14ac:dyDescent="0.3">
      <c r="A72" t="s">
        <v>994</v>
      </c>
      <c r="B72" s="211">
        <v>67.617799597055495</v>
      </c>
    </row>
    <row r="73" spans="1:2" x14ac:dyDescent="0.3">
      <c r="A73" t="s">
        <v>995</v>
      </c>
      <c r="B73" s="211">
        <v>9.063984880372649</v>
      </c>
    </row>
    <row r="74" spans="1:2" x14ac:dyDescent="0.3">
      <c r="A74" t="s">
        <v>996</v>
      </c>
      <c r="B74" s="211">
        <v>9.6126857416162732</v>
      </c>
    </row>
    <row r="75" spans="1:2" x14ac:dyDescent="0.3">
      <c r="A75" t="s">
        <v>997</v>
      </c>
      <c r="B75" s="211">
        <v>28.538172506693332</v>
      </c>
    </row>
    <row r="76" spans="1:2" x14ac:dyDescent="0.3">
      <c r="A76" t="s">
        <v>998</v>
      </c>
      <c r="B76" s="211">
        <v>39.843373258818893</v>
      </c>
    </row>
    <row r="77" spans="1:2" x14ac:dyDescent="0.3">
      <c r="A77" t="s">
        <v>999</v>
      </c>
      <c r="B77" s="211">
        <v>32.02682589937745</v>
      </c>
    </row>
    <row r="78" spans="1:2" x14ac:dyDescent="0.3">
      <c r="A78" t="s">
        <v>1000</v>
      </c>
      <c r="B78" s="211">
        <v>29.257987630889708</v>
      </c>
    </row>
    <row r="79" spans="1:2" x14ac:dyDescent="0.3">
      <c r="A79" t="s">
        <v>1001</v>
      </c>
      <c r="B79" s="211">
        <v>18.965451053009058</v>
      </c>
    </row>
    <row r="80" spans="1:2" x14ac:dyDescent="0.3">
      <c r="A80" t="s">
        <v>1002</v>
      </c>
      <c r="B80" s="211">
        <v>18.192269421477778</v>
      </c>
    </row>
    <row r="81" spans="1:6" x14ac:dyDescent="0.3">
      <c r="A81" t="s">
        <v>1003</v>
      </c>
      <c r="B81" s="211">
        <v>24.737571226124906</v>
      </c>
    </row>
    <row r="82" spans="1:6" x14ac:dyDescent="0.3">
      <c r="A82" t="s">
        <v>1004</v>
      </c>
      <c r="B82" s="211">
        <v>15.361477838808405</v>
      </c>
    </row>
    <row r="83" spans="1:6" x14ac:dyDescent="0.3">
      <c r="A83" t="s">
        <v>1005</v>
      </c>
      <c r="B83" s="211">
        <v>57.02470568367243</v>
      </c>
    </row>
    <row r="84" spans="1:6" x14ac:dyDescent="0.3">
      <c r="A84" t="s">
        <v>1006</v>
      </c>
      <c r="B84" s="211">
        <v>19.995750046163302</v>
      </c>
    </row>
    <row r="85" spans="1:6" x14ac:dyDescent="0.3">
      <c r="A85" t="s">
        <v>1007</v>
      </c>
      <c r="B85" s="211">
        <v>20.55057051764663</v>
      </c>
    </row>
    <row r="86" spans="1:6" x14ac:dyDescent="0.3">
      <c r="A86" t="s">
        <v>1008</v>
      </c>
      <c r="B86" s="211">
        <v>19.100152496016737</v>
      </c>
    </row>
    <row r="87" spans="1:6" x14ac:dyDescent="0.3">
      <c r="A87" t="s">
        <v>1009</v>
      </c>
      <c r="B87" s="211">
        <v>31.562886829157097</v>
      </c>
    </row>
    <row r="88" spans="1:6" x14ac:dyDescent="0.3">
      <c r="A88" t="s">
        <v>1010</v>
      </c>
      <c r="B88" s="211">
        <v>27.106381920702368</v>
      </c>
    </row>
    <row r="89" spans="1:6" x14ac:dyDescent="0.3">
      <c r="A89" s="154" t="s">
        <v>1813</v>
      </c>
    </row>
    <row r="90" spans="1:6" x14ac:dyDescent="0.3">
      <c r="A90" s="154"/>
    </row>
    <row r="91" spans="1:6" x14ac:dyDescent="0.3">
      <c r="B91" t="s">
        <v>1039</v>
      </c>
      <c r="C91" t="s">
        <v>1040</v>
      </c>
      <c r="D91" t="s">
        <v>1041</v>
      </c>
      <c r="E91" t="s">
        <v>1042</v>
      </c>
      <c r="F91" t="s">
        <v>1043</v>
      </c>
    </row>
    <row r="92" spans="1:6" x14ac:dyDescent="0.3">
      <c r="A92" t="s">
        <v>950</v>
      </c>
      <c r="B92">
        <v>1.588881</v>
      </c>
      <c r="C92">
        <v>1.575866</v>
      </c>
      <c r="D92">
        <v>1.63808</v>
      </c>
      <c r="E92">
        <v>1.5640940000000001</v>
      </c>
      <c r="F92">
        <v>1.639615</v>
      </c>
    </row>
    <row r="93" spans="1:6" x14ac:dyDescent="0.3">
      <c r="A93" t="s">
        <v>949</v>
      </c>
      <c r="B93">
        <v>1.906436</v>
      </c>
      <c r="C93">
        <v>1.910963</v>
      </c>
      <c r="D93">
        <v>1.8415410000000001</v>
      </c>
      <c r="E93">
        <v>1.9381409999999999</v>
      </c>
      <c r="F93">
        <v>1.8081670000000001</v>
      </c>
    </row>
    <row r="94" spans="1:6" x14ac:dyDescent="0.3">
      <c r="A94" t="s">
        <v>1044</v>
      </c>
      <c r="B94">
        <v>1.7429840000000001</v>
      </c>
      <c r="C94">
        <v>1.7516989999999999</v>
      </c>
      <c r="D94">
        <v>1.5591930000000001</v>
      </c>
      <c r="E94">
        <v>0</v>
      </c>
      <c r="F94">
        <v>1.8585320000000001</v>
      </c>
    </row>
    <row r="95" spans="1:6" x14ac:dyDescent="0.3">
      <c r="A95" t="s">
        <v>951</v>
      </c>
      <c r="B95">
        <v>1.719357</v>
      </c>
      <c r="C95">
        <v>1.719595</v>
      </c>
      <c r="D95">
        <v>1.673861</v>
      </c>
      <c r="E95">
        <v>1.7551699999999999</v>
      </c>
      <c r="F95">
        <v>1.7617229999999999</v>
      </c>
    </row>
    <row r="96" spans="1:6" x14ac:dyDescent="0.3">
      <c r="A96" t="s">
        <v>1045</v>
      </c>
      <c r="B96">
        <v>1.7142539999999999</v>
      </c>
      <c r="C96">
        <v>1.711468</v>
      </c>
      <c r="D96">
        <v>1.7543470000000001</v>
      </c>
      <c r="E96">
        <v>1.6920820000000001</v>
      </c>
      <c r="F96">
        <v>1.69015</v>
      </c>
    </row>
    <row r="97" spans="1:6" x14ac:dyDescent="0.3">
      <c r="A97" t="s">
        <v>953</v>
      </c>
      <c r="B97">
        <v>1.6342909999999999</v>
      </c>
      <c r="C97">
        <v>1.6434660000000001</v>
      </c>
      <c r="D97">
        <v>1.5958650000000001</v>
      </c>
      <c r="E97">
        <v>1.6149009999999999</v>
      </c>
      <c r="F97">
        <v>1.542063</v>
      </c>
    </row>
    <row r="98" spans="1:6" x14ac:dyDescent="0.3">
      <c r="A98" t="s">
        <v>1046</v>
      </c>
      <c r="B98">
        <v>1.621353</v>
      </c>
      <c r="C98">
        <v>1.6312709999999999</v>
      </c>
      <c r="D98">
        <v>1.6415660000000001</v>
      </c>
      <c r="E98">
        <v>1.558046</v>
      </c>
      <c r="F98">
        <v>1.882009</v>
      </c>
    </row>
    <row r="99" spans="1:6" x14ac:dyDescent="0.3">
      <c r="A99" t="s">
        <v>944</v>
      </c>
      <c r="B99">
        <v>1.994175</v>
      </c>
      <c r="C99">
        <v>1.942769</v>
      </c>
      <c r="D99">
        <v>1.999177</v>
      </c>
      <c r="E99">
        <v>1.9688220000000001</v>
      </c>
      <c r="F99">
        <v>1.954213</v>
      </c>
    </row>
    <row r="100" spans="1:6" x14ac:dyDescent="0.3">
      <c r="A100" t="s">
        <v>954</v>
      </c>
      <c r="B100">
        <v>1.4738880000000001</v>
      </c>
      <c r="C100">
        <v>1.47621</v>
      </c>
      <c r="D100">
        <v>1.4217470000000001</v>
      </c>
      <c r="E100">
        <v>1.4772019999999999</v>
      </c>
      <c r="F100">
        <v>1.5296080000000001</v>
      </c>
    </row>
    <row r="101" spans="1:6" x14ac:dyDescent="0.3">
      <c r="A101" t="s">
        <v>1047</v>
      </c>
      <c r="B101">
        <v>1.6019810000000001</v>
      </c>
      <c r="C101">
        <v>1.6010549999999999</v>
      </c>
      <c r="D101">
        <v>1.56657</v>
      </c>
      <c r="E101">
        <v>1.592217</v>
      </c>
      <c r="F101">
        <v>1.6142369999999999</v>
      </c>
    </row>
    <row r="102" spans="1:6" x14ac:dyDescent="0.3">
      <c r="A102" t="s">
        <v>1048</v>
      </c>
      <c r="B102">
        <v>1.970423</v>
      </c>
      <c r="C102">
        <v>1.9225300000000001</v>
      </c>
      <c r="D102">
        <v>2.0919780000000001</v>
      </c>
      <c r="E102">
        <v>1.4701759999999999</v>
      </c>
      <c r="F102">
        <v>0</v>
      </c>
    </row>
    <row r="103" spans="1:6" x14ac:dyDescent="0.3">
      <c r="A103" t="s">
        <v>941</v>
      </c>
      <c r="B103">
        <v>1.939117</v>
      </c>
      <c r="C103">
        <v>1.96478</v>
      </c>
      <c r="D103">
        <v>1.6796960000000001</v>
      </c>
      <c r="E103">
        <v>1.9207179999999999</v>
      </c>
      <c r="F103">
        <v>1.473678</v>
      </c>
    </row>
    <row r="104" spans="1:6" x14ac:dyDescent="0.3">
      <c r="A104" t="s">
        <v>942</v>
      </c>
      <c r="B104">
        <v>1.9601759999999999</v>
      </c>
      <c r="C104">
        <v>1.9408019999999999</v>
      </c>
      <c r="D104">
        <v>1.9792529999999999</v>
      </c>
      <c r="E104">
        <v>1.9160630000000001</v>
      </c>
      <c r="F104">
        <v>1.9563870000000001</v>
      </c>
    </row>
    <row r="105" spans="1:6" x14ac:dyDescent="0.3">
      <c r="A105" t="s">
        <v>945</v>
      </c>
      <c r="B105">
        <v>1.650593</v>
      </c>
      <c r="C105">
        <v>1.67126</v>
      </c>
      <c r="D105">
        <v>1.4719230000000001</v>
      </c>
      <c r="E105">
        <v>1.627346</v>
      </c>
      <c r="F105">
        <v>1.7561640000000001</v>
      </c>
    </row>
    <row r="106" spans="1:6" x14ac:dyDescent="0.3">
      <c r="A106" t="s">
        <v>948</v>
      </c>
      <c r="B106">
        <v>1.983835</v>
      </c>
      <c r="C106">
        <v>2.0113249999999998</v>
      </c>
      <c r="D106">
        <v>1.890787</v>
      </c>
      <c r="E106">
        <v>1.8874470000000001</v>
      </c>
      <c r="F106">
        <v>1.637778</v>
      </c>
    </row>
    <row r="107" spans="1:6" x14ac:dyDescent="0.3">
      <c r="A107" t="s">
        <v>947</v>
      </c>
      <c r="B107">
        <v>1.8881129999999999</v>
      </c>
      <c r="C107">
        <v>1.909251</v>
      </c>
      <c r="D107">
        <v>1.7489110000000001</v>
      </c>
      <c r="E107">
        <v>1.8195209999999999</v>
      </c>
      <c r="F107">
        <v>1.758853</v>
      </c>
    </row>
    <row r="108" spans="1:6" x14ac:dyDescent="0.3">
      <c r="A108" t="s">
        <v>943</v>
      </c>
      <c r="B108">
        <v>1.8711070000000001</v>
      </c>
      <c r="C108">
        <v>1.880015</v>
      </c>
      <c r="D108">
        <v>1.7573179999999999</v>
      </c>
      <c r="E108">
        <v>1.787874</v>
      </c>
      <c r="F108">
        <v>1.7390939999999999</v>
      </c>
    </row>
    <row r="109" spans="1:6" x14ac:dyDescent="0.3">
      <c r="A109" s="154" t="s">
        <v>1822</v>
      </c>
    </row>
  </sheetData>
  <mergeCells count="1">
    <mergeCell ref="C1:E1"/>
  </mergeCells>
  <hyperlinks>
    <hyperlink ref="A20" r:id="rId1" xr:uid="{00000000-0004-0000-1D00-000000000000}"/>
    <hyperlink ref="A89" r:id="rId2" xr:uid="{00000000-0004-0000-1D00-000001000000}"/>
    <hyperlink ref="A109" r:id="rId3" display="https://www.ons.gov.uk/economy/environmentalaccounts/datasets/lowcarbonandrenewableenergyeconomymultipliersdataset" xr:uid="{49070DAF-40D0-4499-B2D3-9267BD15265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79998168889431442"/>
  </sheetPr>
  <dimension ref="A1:AG69"/>
  <sheetViews>
    <sheetView showGridLines="0" showRowColHeaders="0" topLeftCell="A20" zoomScale="90" zoomScaleNormal="90" workbookViewId="0">
      <selection activeCell="B29" sqref="B29:D29"/>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11</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1844</v>
      </c>
      <c r="G9" s="395"/>
      <c r="H9" s="395"/>
      <c r="I9" s="395"/>
      <c r="J9" s="395"/>
      <c r="K9" s="395"/>
      <c r="L9" s="395"/>
      <c r="M9" s="395"/>
      <c r="N9" s="395"/>
      <c r="O9" s="395"/>
      <c r="P9" s="395"/>
      <c r="Q9" s="395"/>
      <c r="R9" s="395"/>
      <c r="S9" s="395"/>
      <c r="T9" s="395"/>
    </row>
    <row r="10" spans="6:33" x14ac:dyDescent="0.3">
      <c r="F10" s="395"/>
      <c r="G10" s="395"/>
      <c r="H10" s="395"/>
      <c r="I10" s="395"/>
      <c r="J10" s="395"/>
      <c r="K10" s="395"/>
      <c r="L10" s="395"/>
      <c r="M10" s="395"/>
      <c r="N10" s="395"/>
      <c r="O10" s="395"/>
      <c r="P10" s="395"/>
      <c r="Q10" s="395"/>
      <c r="R10" s="395"/>
      <c r="S10" s="395"/>
      <c r="T10" s="395"/>
    </row>
    <row r="11" spans="6:33" x14ac:dyDescent="0.3">
      <c r="F11" s="395"/>
      <c r="G11" s="395"/>
      <c r="H11" s="395"/>
      <c r="I11" s="395"/>
      <c r="J11" s="395"/>
      <c r="K11" s="395"/>
      <c r="L11" s="395"/>
      <c r="M11" s="395"/>
      <c r="N11" s="395"/>
      <c r="O11" s="395"/>
      <c r="P11" s="395"/>
      <c r="Q11" s="395"/>
      <c r="R11" s="395"/>
      <c r="S11" s="395"/>
      <c r="T11" s="395"/>
    </row>
    <row r="12" spans="6:33" x14ac:dyDescent="0.3">
      <c r="F12" s="395"/>
      <c r="G12" s="395"/>
      <c r="H12" s="395"/>
      <c r="I12" s="395"/>
      <c r="J12" s="395"/>
      <c r="K12" s="395"/>
      <c r="L12" s="395"/>
      <c r="M12" s="395"/>
      <c r="N12" s="395"/>
      <c r="O12" s="395"/>
      <c r="P12" s="395"/>
      <c r="Q12" s="395"/>
      <c r="R12" s="395"/>
      <c r="S12" s="395"/>
      <c r="T12" s="395"/>
    </row>
    <row r="13" spans="6:33" x14ac:dyDescent="0.3">
      <c r="F13" s="395"/>
      <c r="G13" s="395"/>
      <c r="H13" s="395"/>
      <c r="I13" s="395"/>
      <c r="J13" s="395"/>
      <c r="K13" s="395"/>
      <c r="L13" s="395"/>
      <c r="M13" s="395"/>
      <c r="N13" s="395"/>
      <c r="O13" s="395"/>
      <c r="P13" s="395"/>
      <c r="Q13" s="395"/>
      <c r="R13" s="395"/>
      <c r="S13" s="395"/>
      <c r="T13" s="395"/>
    </row>
    <row r="14" spans="6:33" x14ac:dyDescent="0.3">
      <c r="F14" s="28"/>
      <c r="G14" s="28"/>
      <c r="H14" s="28"/>
      <c r="I14" s="28"/>
      <c r="J14" s="28"/>
      <c r="K14" s="28"/>
      <c r="L14" s="28"/>
      <c r="M14" s="28"/>
      <c r="N14" s="28"/>
      <c r="O14" s="28"/>
      <c r="P14" s="28"/>
      <c r="Q14" s="28"/>
      <c r="R14" s="28"/>
      <c r="S14" s="28"/>
      <c r="T14" s="28"/>
    </row>
    <row r="15" spans="6:33" x14ac:dyDescent="0.3">
      <c r="F15" s="27" t="s">
        <v>160</v>
      </c>
    </row>
    <row r="16" spans="6:33" x14ac:dyDescent="0.3">
      <c r="F16" s="395" t="s">
        <v>405</v>
      </c>
      <c r="G16" s="395"/>
      <c r="H16" s="395"/>
      <c r="I16" s="395"/>
      <c r="J16" s="395"/>
      <c r="K16" s="395"/>
      <c r="L16" s="395"/>
      <c r="M16" s="395"/>
      <c r="N16" s="395"/>
      <c r="O16" s="395"/>
      <c r="P16" s="155" t="s">
        <v>1726</v>
      </c>
      <c r="R16" s="28"/>
      <c r="S16" s="28"/>
      <c r="T16" s="28"/>
    </row>
    <row r="17" spans="2:20" ht="15" customHeight="1" x14ac:dyDescent="0.3">
      <c r="F17" s="395"/>
      <c r="G17" s="395"/>
      <c r="H17" s="395"/>
      <c r="I17" s="395"/>
      <c r="J17" s="395"/>
      <c r="K17" s="395"/>
      <c r="L17" s="395"/>
      <c r="M17" s="395"/>
      <c r="N17" s="395"/>
      <c r="O17" s="395"/>
      <c r="P17" s="28"/>
      <c r="Q17" s="28"/>
      <c r="R17" s="28"/>
      <c r="S17" s="28"/>
      <c r="T17" s="28"/>
    </row>
    <row r="18" spans="2:20" x14ac:dyDescent="0.3">
      <c r="F18" s="395"/>
      <c r="G18" s="395"/>
      <c r="H18" s="395"/>
      <c r="I18" s="395"/>
      <c r="J18" s="395"/>
      <c r="K18" s="395"/>
      <c r="L18" s="395"/>
      <c r="M18" s="395"/>
      <c r="N18" s="395"/>
      <c r="O18" s="395"/>
      <c r="P18" s="28"/>
      <c r="Q18" s="28"/>
      <c r="R18" s="28"/>
      <c r="S18" s="28"/>
      <c r="T18" s="28"/>
    </row>
    <row r="19" spans="2:20" x14ac:dyDescent="0.3">
      <c r="F19" s="395"/>
      <c r="G19" s="395"/>
      <c r="H19" s="395"/>
      <c r="I19" s="395"/>
      <c r="J19" s="395"/>
      <c r="K19" s="395"/>
      <c r="L19" s="395"/>
      <c r="M19" s="395"/>
      <c r="N19" s="395"/>
      <c r="O19" s="395"/>
      <c r="P19" s="28"/>
      <c r="Q19" s="28"/>
      <c r="R19" s="28"/>
      <c r="S19" s="28"/>
      <c r="T19" s="28"/>
    </row>
    <row r="20" spans="2:20" x14ac:dyDescent="0.3">
      <c r="F20" s="395"/>
      <c r="G20" s="395"/>
      <c r="H20" s="395"/>
      <c r="I20" s="395"/>
      <c r="J20" s="395"/>
      <c r="K20" s="395"/>
      <c r="L20" s="395"/>
      <c r="M20" s="395"/>
      <c r="N20" s="395"/>
      <c r="O20" s="395"/>
      <c r="P20" s="28"/>
      <c r="Q20" s="28"/>
      <c r="R20" s="28"/>
      <c r="S20" s="28"/>
      <c r="T20" s="28"/>
    </row>
    <row r="21" spans="2:20" x14ac:dyDescent="0.3">
      <c r="B21" s="418" t="s">
        <v>4</v>
      </c>
      <c r="C21" s="419"/>
      <c r="D21" s="420"/>
      <c r="F21" s="395"/>
      <c r="G21" s="395"/>
      <c r="H21" s="395"/>
      <c r="I21" s="395"/>
      <c r="J21" s="395"/>
      <c r="K21" s="395"/>
      <c r="L21" s="395"/>
      <c r="M21" s="395"/>
      <c r="N21" s="395"/>
      <c r="O21" s="395"/>
      <c r="P21" s="28"/>
      <c r="Q21" s="28"/>
      <c r="R21" s="28"/>
      <c r="S21" s="28"/>
      <c r="T21" s="28"/>
    </row>
    <row r="22" spans="2:20" x14ac:dyDescent="0.3">
      <c r="B22" s="412" t="s">
        <v>7</v>
      </c>
      <c r="C22" s="413"/>
      <c r="D22" s="414"/>
      <c r="F22" s="395"/>
      <c r="G22" s="395"/>
      <c r="H22" s="395"/>
      <c r="I22" s="395"/>
      <c r="J22" s="395"/>
      <c r="K22" s="395"/>
      <c r="L22" s="395"/>
      <c r="M22" s="395"/>
      <c r="N22" s="395"/>
      <c r="O22" s="395"/>
      <c r="P22" s="28"/>
      <c r="Q22" s="28"/>
      <c r="R22" s="28"/>
      <c r="S22" s="28"/>
      <c r="T22" s="28"/>
    </row>
    <row r="23" spans="2:20" x14ac:dyDescent="0.3">
      <c r="B23" s="412" t="s">
        <v>8</v>
      </c>
      <c r="C23" s="413"/>
      <c r="D23" s="414"/>
      <c r="F23" s="395"/>
      <c r="G23" s="395"/>
      <c r="H23" s="395"/>
      <c r="I23" s="395"/>
      <c r="J23" s="395"/>
      <c r="K23" s="395"/>
      <c r="L23" s="395"/>
      <c r="M23" s="395"/>
      <c r="N23" s="395"/>
      <c r="O23" s="395"/>
      <c r="P23" s="28"/>
      <c r="Q23" s="28"/>
      <c r="R23" s="28"/>
      <c r="S23" s="28"/>
      <c r="T23" s="28"/>
    </row>
    <row r="24" spans="2:20" x14ac:dyDescent="0.3">
      <c r="B24" s="412" t="s">
        <v>0</v>
      </c>
      <c r="C24" s="413"/>
      <c r="D24" s="414"/>
      <c r="F24" s="395"/>
      <c r="G24" s="395"/>
      <c r="H24" s="395"/>
      <c r="I24" s="395"/>
      <c r="J24" s="395"/>
      <c r="K24" s="395"/>
      <c r="L24" s="395"/>
      <c r="M24" s="395"/>
      <c r="N24" s="395"/>
      <c r="O24" s="395"/>
      <c r="P24" s="28"/>
      <c r="Q24" s="28"/>
      <c r="R24" s="28"/>
      <c r="S24" s="28"/>
      <c r="T24" s="28"/>
    </row>
    <row r="25" spans="2:20" x14ac:dyDescent="0.3">
      <c r="B25" s="412" t="s">
        <v>9</v>
      </c>
      <c r="C25" s="413"/>
      <c r="D25" s="414"/>
      <c r="F25" s="395"/>
      <c r="G25" s="395"/>
      <c r="H25" s="395"/>
      <c r="I25" s="395"/>
      <c r="J25" s="395"/>
      <c r="K25" s="395"/>
      <c r="L25" s="395"/>
      <c r="M25" s="395"/>
      <c r="N25" s="395"/>
      <c r="O25" s="395"/>
      <c r="P25" s="28"/>
      <c r="Q25" s="28"/>
      <c r="R25" s="28"/>
      <c r="S25" s="28"/>
      <c r="T25" s="28"/>
    </row>
    <row r="26" spans="2:20" x14ac:dyDescent="0.3">
      <c r="B26" s="412" t="s">
        <v>1</v>
      </c>
      <c r="C26" s="413"/>
      <c r="D26" s="414"/>
      <c r="F26" s="395"/>
      <c r="G26" s="395"/>
      <c r="H26" s="395"/>
      <c r="I26" s="395"/>
      <c r="J26" s="395"/>
      <c r="K26" s="395"/>
      <c r="L26" s="395"/>
      <c r="M26" s="395"/>
      <c r="N26" s="395"/>
      <c r="O26" s="395"/>
      <c r="P26" s="28"/>
      <c r="Q26" s="28"/>
      <c r="R26" s="28"/>
      <c r="S26" s="28"/>
      <c r="T26" s="28"/>
    </row>
    <row r="27" spans="2:20" x14ac:dyDescent="0.3">
      <c r="B27" s="412" t="s">
        <v>10</v>
      </c>
      <c r="C27" s="413"/>
      <c r="D27" s="414"/>
      <c r="F27" s="395" t="s">
        <v>1845</v>
      </c>
      <c r="G27" s="395"/>
      <c r="H27" s="395"/>
      <c r="I27" s="395"/>
      <c r="J27" s="395"/>
      <c r="K27" s="395"/>
      <c r="L27" s="395"/>
      <c r="M27" s="395"/>
      <c r="N27" s="395"/>
      <c r="O27" s="395"/>
      <c r="P27" s="28"/>
      <c r="Q27" s="28"/>
      <c r="R27" s="28"/>
      <c r="S27" s="28"/>
      <c r="T27" s="28"/>
    </row>
    <row r="28" spans="2:20" ht="15" customHeight="1" x14ac:dyDescent="0.3">
      <c r="B28" s="515" t="s">
        <v>11</v>
      </c>
      <c r="C28" s="516"/>
      <c r="D28" s="517"/>
      <c r="F28" s="395"/>
      <c r="G28" s="395"/>
      <c r="H28" s="395"/>
      <c r="I28" s="395"/>
      <c r="J28" s="395"/>
      <c r="K28" s="395"/>
      <c r="L28" s="395"/>
      <c r="M28" s="395"/>
      <c r="N28" s="395"/>
      <c r="O28" s="395"/>
      <c r="P28" s="28"/>
      <c r="Q28" s="28"/>
      <c r="R28" s="28"/>
      <c r="S28" s="28"/>
      <c r="T28" s="28"/>
    </row>
    <row r="29" spans="2:20" x14ac:dyDescent="0.3">
      <c r="B29" s="412" t="s">
        <v>12</v>
      </c>
      <c r="C29" s="413"/>
      <c r="D29" s="414"/>
      <c r="F29" s="395"/>
      <c r="G29" s="395"/>
      <c r="H29" s="395"/>
      <c r="I29" s="395"/>
      <c r="J29" s="395"/>
      <c r="K29" s="395"/>
      <c r="L29" s="395"/>
      <c r="M29" s="395"/>
      <c r="N29" s="395"/>
      <c r="O29" s="395"/>
      <c r="P29" s="28"/>
      <c r="Q29" s="28"/>
      <c r="R29" s="28"/>
      <c r="S29" s="28"/>
      <c r="T29" s="28"/>
    </row>
    <row r="30" spans="2:20" x14ac:dyDescent="0.3">
      <c r="B30" s="415" t="s">
        <v>311</v>
      </c>
      <c r="C30" s="416"/>
      <c r="D30" s="417"/>
      <c r="F30" s="395"/>
      <c r="G30" s="395"/>
      <c r="H30" s="395"/>
      <c r="I30" s="395"/>
      <c r="J30" s="395"/>
      <c r="K30" s="395"/>
      <c r="L30" s="395"/>
      <c r="M30" s="395"/>
      <c r="N30" s="395"/>
      <c r="O30" s="395"/>
      <c r="P30" s="28"/>
      <c r="Q30" s="28"/>
      <c r="R30" s="28"/>
      <c r="S30" s="28"/>
      <c r="T30" s="28"/>
    </row>
    <row r="31" spans="2:20" x14ac:dyDescent="0.3">
      <c r="F31" s="395"/>
      <c r="G31" s="395"/>
      <c r="H31" s="395"/>
      <c r="I31" s="395"/>
      <c r="J31" s="395"/>
      <c r="K31" s="395"/>
      <c r="L31" s="395"/>
      <c r="M31" s="395"/>
      <c r="N31" s="395"/>
      <c r="O31" s="395"/>
      <c r="P31" s="28"/>
      <c r="Q31" s="28"/>
      <c r="R31" s="28"/>
      <c r="S31" s="28"/>
      <c r="T31" s="28"/>
    </row>
    <row r="32" spans="2:20" x14ac:dyDescent="0.3">
      <c r="F32" s="395"/>
      <c r="G32" s="395"/>
      <c r="H32" s="395"/>
      <c r="I32" s="395"/>
      <c r="J32" s="395"/>
      <c r="K32" s="395"/>
      <c r="L32" s="395"/>
      <c r="M32" s="395"/>
      <c r="N32" s="395"/>
      <c r="O32" s="395"/>
    </row>
    <row r="33" spans="1:20" ht="15" customHeight="1" x14ac:dyDescent="0.3">
      <c r="F33" s="395"/>
      <c r="G33" s="395"/>
      <c r="H33" s="395"/>
      <c r="I33" s="395"/>
      <c r="J33" s="395"/>
      <c r="K33" s="395"/>
      <c r="L33" s="395"/>
      <c r="M33" s="395"/>
      <c r="N33" s="395"/>
      <c r="O33" s="395"/>
    </row>
    <row r="34" spans="1:20" x14ac:dyDescent="0.3">
      <c r="F34" s="30" t="s">
        <v>406</v>
      </c>
    </row>
    <row r="35" spans="1:20" ht="15" customHeight="1" x14ac:dyDescent="0.3"/>
    <row r="36" spans="1:20" x14ac:dyDescent="0.3">
      <c r="F36"/>
    </row>
    <row r="38" spans="1:20" x14ac:dyDescent="0.3">
      <c r="F38"/>
    </row>
    <row r="39" spans="1:20" ht="6.75" customHeight="1" x14ac:dyDescent="0.3">
      <c r="F39"/>
    </row>
    <row r="40" spans="1:20" x14ac:dyDescent="0.3">
      <c r="A40" s="1"/>
      <c r="F40" s="27" t="s">
        <v>193</v>
      </c>
    </row>
    <row r="41" spans="1:20" ht="15" customHeight="1" x14ac:dyDescent="0.3">
      <c r="F41" s="578" t="s">
        <v>1846</v>
      </c>
      <c r="G41" s="578"/>
      <c r="H41" s="578"/>
      <c r="I41" s="578"/>
      <c r="J41" s="578"/>
      <c r="K41" s="578"/>
      <c r="L41" s="578"/>
      <c r="M41" s="578"/>
      <c r="N41" s="578"/>
      <c r="O41" s="578"/>
      <c r="P41" s="578"/>
      <c r="Q41" s="578"/>
      <c r="R41" s="578"/>
      <c r="S41" s="578"/>
      <c r="T41" s="578"/>
    </row>
    <row r="42" spans="1:20" x14ac:dyDescent="0.3">
      <c r="F42" s="578"/>
      <c r="G42" s="578"/>
      <c r="H42" s="578"/>
      <c r="I42" s="578"/>
      <c r="J42" s="578"/>
      <c r="K42" s="578"/>
      <c r="L42" s="578"/>
      <c r="M42" s="578"/>
      <c r="N42" s="578"/>
      <c r="O42" s="578"/>
      <c r="P42" s="578"/>
      <c r="Q42" s="578"/>
      <c r="R42" s="578"/>
      <c r="S42" s="578"/>
      <c r="T42" s="578"/>
    </row>
    <row r="43" spans="1:20" x14ac:dyDescent="0.3">
      <c r="F43" s="578"/>
      <c r="G43" s="578"/>
      <c r="H43" s="578"/>
      <c r="I43" s="578"/>
      <c r="J43" s="578"/>
      <c r="K43" s="578"/>
      <c r="L43" s="578"/>
      <c r="M43" s="578"/>
      <c r="N43" s="578"/>
      <c r="O43" s="578"/>
      <c r="P43" s="578"/>
      <c r="Q43" s="578"/>
      <c r="R43" s="578"/>
      <c r="S43" s="578"/>
      <c r="T43" s="578"/>
    </row>
    <row r="44" spans="1:20" x14ac:dyDescent="0.3">
      <c r="F44" s="578"/>
      <c r="G44" s="578"/>
      <c r="H44" s="578"/>
      <c r="I44" s="578"/>
      <c r="J44" s="578"/>
      <c r="K44" s="578"/>
      <c r="L44" s="578"/>
      <c r="M44" s="578"/>
      <c r="N44" s="578"/>
      <c r="O44" s="578"/>
      <c r="P44" s="578"/>
      <c r="Q44" s="578"/>
      <c r="R44" s="578"/>
      <c r="S44" s="578"/>
      <c r="T44" s="578"/>
    </row>
    <row r="45" spans="1:20" x14ac:dyDescent="0.3">
      <c r="F45" s="578"/>
      <c r="G45" s="578"/>
      <c r="H45" s="578"/>
      <c r="I45" s="578"/>
      <c r="J45" s="578"/>
      <c r="K45" s="578"/>
      <c r="L45" s="578"/>
      <c r="M45" s="578"/>
      <c r="N45" s="578"/>
      <c r="O45" s="578"/>
      <c r="P45" s="578"/>
      <c r="Q45" s="578"/>
      <c r="R45" s="578"/>
      <c r="S45" s="578"/>
      <c r="T45" s="578"/>
    </row>
    <row r="46" spans="1:20" x14ac:dyDescent="0.3">
      <c r="F46" s="151"/>
      <c r="G46" s="151"/>
      <c r="H46" s="151"/>
      <c r="I46" s="151"/>
      <c r="J46" s="151"/>
      <c r="K46" s="151"/>
      <c r="L46" s="151"/>
      <c r="M46" s="151"/>
      <c r="N46" s="151"/>
      <c r="O46" s="151"/>
      <c r="P46" s="151"/>
      <c r="Q46" s="151"/>
      <c r="R46" s="151"/>
      <c r="S46" s="151"/>
      <c r="T46" s="151"/>
    </row>
    <row r="47" spans="1:20" ht="3.75" customHeight="1" x14ac:dyDescent="0.3">
      <c r="F47" s="32"/>
      <c r="G47" s="33"/>
      <c r="H47" s="33"/>
      <c r="I47" s="33"/>
      <c r="J47" s="33"/>
      <c r="K47" s="33"/>
      <c r="L47" s="33"/>
      <c r="M47" s="86"/>
      <c r="N47" s="33"/>
      <c r="O47" s="34"/>
      <c r="Q47" s="602" t="s">
        <v>423</v>
      </c>
      <c r="R47" s="603"/>
      <c r="S47" s="603"/>
      <c r="T47" s="604"/>
    </row>
    <row r="48" spans="1:20" x14ac:dyDescent="0.3">
      <c r="F48" s="426" t="s">
        <v>422</v>
      </c>
      <c r="G48" s="427"/>
      <c r="H48" s="427"/>
      <c r="I48" s="428"/>
      <c r="J48" s="429" t="s">
        <v>407</v>
      </c>
      <c r="K48" s="508"/>
      <c r="L48" s="508"/>
      <c r="M48" s="508"/>
      <c r="N48" s="430"/>
      <c r="O48" s="35"/>
      <c r="Q48" s="605"/>
      <c r="R48" s="606"/>
      <c r="S48" s="606"/>
      <c r="T48" s="607"/>
    </row>
    <row r="49" spans="6:20" ht="3.75" customHeight="1" x14ac:dyDescent="0.3">
      <c r="F49" s="41"/>
      <c r="G49" s="37"/>
      <c r="H49" s="37"/>
      <c r="I49" s="37"/>
      <c r="J49" s="44"/>
      <c r="K49" s="44"/>
      <c r="L49" s="86"/>
      <c r="M49" s="37"/>
      <c r="N49" s="37"/>
      <c r="O49" s="35"/>
      <c r="Q49" s="156"/>
      <c r="R49" s="107"/>
      <c r="S49" s="107"/>
      <c r="T49" s="108"/>
    </row>
    <row r="50" spans="6:20" x14ac:dyDescent="0.3">
      <c r="F50" s="426" t="s">
        <v>426</v>
      </c>
      <c r="G50" s="427"/>
      <c r="H50" s="427"/>
      <c r="I50" s="428"/>
      <c r="J50" s="429"/>
      <c r="K50" s="508"/>
      <c r="L50" s="508"/>
      <c r="M50" s="508"/>
      <c r="N50" s="430"/>
      <c r="O50" s="35"/>
      <c r="Q50" s="156"/>
      <c r="R50" s="608">
        <f>J50*VLOOKUP(J48,Data_Tables!A237:B252,2,FALSE)</f>
        <v>0</v>
      </c>
      <c r="S50" s="609"/>
      <c r="T50" s="108"/>
    </row>
    <row r="51" spans="6:20" ht="3.75" customHeight="1" x14ac:dyDescent="0.3">
      <c r="F51" s="42"/>
      <c r="G51" s="39"/>
      <c r="H51" s="39"/>
      <c r="I51" s="39"/>
      <c r="J51" s="153"/>
      <c r="K51" s="153"/>
      <c r="L51" s="86"/>
      <c r="M51" s="39"/>
      <c r="N51" s="39"/>
      <c r="O51" s="40"/>
      <c r="Q51" s="54"/>
      <c r="R51" s="55"/>
      <c r="S51" s="55"/>
      <c r="T51" s="111"/>
    </row>
    <row r="52" spans="6:20" x14ac:dyDescent="0.3">
      <c r="L52" s="87"/>
      <c r="Q52" s="149"/>
      <c r="R52" s="149"/>
      <c r="S52" s="149"/>
      <c r="T52" s="149"/>
    </row>
    <row r="53" spans="6:20" x14ac:dyDescent="0.3">
      <c r="F53" s="27" t="s">
        <v>202</v>
      </c>
    </row>
    <row r="54" spans="6:20" ht="15" customHeight="1" x14ac:dyDescent="0.3">
      <c r="F54" s="578" t="s">
        <v>1682</v>
      </c>
      <c r="G54" s="578"/>
      <c r="H54" s="578"/>
      <c r="I54" s="578"/>
      <c r="J54" s="578"/>
      <c r="K54" s="578"/>
      <c r="L54" s="578"/>
      <c r="M54" s="578"/>
      <c r="N54" s="578"/>
      <c r="O54" s="578"/>
      <c r="P54" s="578"/>
      <c r="Q54" s="578"/>
      <c r="R54" s="578"/>
      <c r="S54" s="578"/>
      <c r="T54" s="578"/>
    </row>
    <row r="55" spans="6:20" x14ac:dyDescent="0.3">
      <c r="F55" s="578"/>
      <c r="G55" s="578"/>
      <c r="H55" s="578"/>
      <c r="I55" s="578"/>
      <c r="J55" s="578"/>
      <c r="K55" s="578"/>
      <c r="L55" s="578"/>
      <c r="M55" s="578"/>
      <c r="N55" s="578"/>
      <c r="O55" s="578"/>
      <c r="P55" s="578"/>
      <c r="Q55" s="578"/>
      <c r="R55" s="578"/>
      <c r="S55" s="578"/>
      <c r="T55" s="578"/>
    </row>
    <row r="56" spans="6:20" x14ac:dyDescent="0.3">
      <c r="F56" s="578"/>
      <c r="G56" s="578"/>
      <c r="H56" s="578"/>
      <c r="I56" s="578"/>
      <c r="J56" s="578"/>
      <c r="K56" s="578"/>
      <c r="L56" s="578"/>
      <c r="M56" s="578"/>
      <c r="N56" s="578"/>
      <c r="O56" s="578"/>
      <c r="P56" s="578"/>
      <c r="Q56" s="578"/>
      <c r="R56" s="578"/>
      <c r="S56" s="578"/>
      <c r="T56" s="578"/>
    </row>
    <row r="57" spans="6:20" x14ac:dyDescent="0.3">
      <c r="F57" s="578"/>
      <c r="G57" s="578"/>
      <c r="H57" s="578"/>
      <c r="I57" s="578"/>
      <c r="J57" s="578"/>
      <c r="K57" s="578"/>
      <c r="L57" s="578"/>
      <c r="M57" s="578"/>
      <c r="N57" s="578"/>
      <c r="O57" s="578"/>
      <c r="P57" s="578"/>
      <c r="Q57" s="578"/>
      <c r="R57" s="578"/>
      <c r="S57" s="578"/>
      <c r="T57" s="578"/>
    </row>
    <row r="58" spans="6:20" x14ac:dyDescent="0.3">
      <c r="F58" s="578"/>
      <c r="G58" s="578"/>
      <c r="H58" s="578"/>
      <c r="I58" s="578"/>
      <c r="J58" s="578"/>
      <c r="K58" s="578"/>
      <c r="L58" s="578"/>
      <c r="M58" s="578"/>
      <c r="N58" s="578"/>
      <c r="O58" s="578"/>
      <c r="P58" s="578"/>
      <c r="Q58" s="578"/>
      <c r="R58" s="578"/>
      <c r="S58" s="578"/>
      <c r="T58" s="578"/>
    </row>
    <row r="59" spans="6:20" x14ac:dyDescent="0.3">
      <c r="F59" s="578"/>
      <c r="G59" s="578"/>
      <c r="H59" s="578"/>
      <c r="I59" s="578"/>
      <c r="J59" s="578"/>
      <c r="K59" s="578"/>
      <c r="L59" s="578"/>
      <c r="M59" s="578"/>
      <c r="N59" s="578"/>
      <c r="O59" s="578"/>
      <c r="P59" s="578"/>
      <c r="Q59" s="578"/>
      <c r="R59" s="578"/>
      <c r="S59" s="578"/>
      <c r="T59" s="578"/>
    </row>
    <row r="60" spans="6:20" x14ac:dyDescent="0.3">
      <c r="F60" s="578"/>
      <c r="G60" s="578"/>
      <c r="H60" s="578"/>
      <c r="I60" s="578"/>
      <c r="J60" s="578"/>
      <c r="K60" s="578"/>
      <c r="L60" s="578"/>
      <c r="M60" s="578"/>
      <c r="N60" s="578"/>
      <c r="O60" s="578"/>
      <c r="P60" s="578"/>
      <c r="Q60" s="578"/>
      <c r="R60" s="578"/>
      <c r="S60" s="578"/>
      <c r="T60" s="578"/>
    </row>
    <row r="61" spans="6:20" x14ac:dyDescent="0.3">
      <c r="F61" s="578"/>
      <c r="G61" s="578"/>
      <c r="H61" s="578"/>
      <c r="I61" s="578"/>
      <c r="J61" s="578"/>
      <c r="K61" s="578"/>
      <c r="L61" s="578"/>
      <c r="M61" s="578"/>
      <c r="N61" s="578"/>
      <c r="O61" s="578"/>
      <c r="P61" s="578"/>
      <c r="Q61" s="578"/>
      <c r="R61" s="578"/>
      <c r="S61" s="578"/>
      <c r="T61" s="578"/>
    </row>
    <row r="62" spans="6:20" x14ac:dyDescent="0.3">
      <c r="F62" s="578"/>
      <c r="G62" s="578"/>
      <c r="H62" s="578"/>
      <c r="I62" s="578"/>
      <c r="J62" s="578"/>
      <c r="K62" s="578"/>
      <c r="L62" s="578"/>
      <c r="M62" s="578"/>
      <c r="N62" s="578"/>
      <c r="O62" s="578"/>
      <c r="P62" s="578"/>
      <c r="Q62" s="578"/>
      <c r="R62" s="578"/>
      <c r="S62" s="578"/>
      <c r="T62" s="578"/>
    </row>
    <row r="63" spans="6:20" x14ac:dyDescent="0.3">
      <c r="F63" s="578"/>
      <c r="G63" s="578"/>
      <c r="H63" s="578"/>
      <c r="I63" s="578"/>
      <c r="J63" s="578"/>
      <c r="K63" s="578"/>
      <c r="L63" s="578"/>
      <c r="M63" s="578"/>
      <c r="N63" s="578"/>
      <c r="O63" s="578"/>
      <c r="P63" s="578"/>
      <c r="Q63" s="578"/>
      <c r="R63" s="578"/>
      <c r="S63" s="578"/>
      <c r="T63" s="578"/>
    </row>
    <row r="64" spans="6:20" x14ac:dyDescent="0.3">
      <c r="F64" s="578"/>
      <c r="G64" s="578"/>
      <c r="H64" s="578"/>
      <c r="I64" s="578"/>
      <c r="J64" s="578"/>
      <c r="K64" s="578"/>
      <c r="L64" s="578"/>
      <c r="M64" s="578"/>
      <c r="N64" s="578"/>
      <c r="O64" s="578"/>
      <c r="P64" s="578"/>
      <c r="Q64" s="578"/>
      <c r="R64" s="578"/>
      <c r="S64" s="578"/>
      <c r="T64" s="578"/>
    </row>
    <row r="65" spans="6:20" x14ac:dyDescent="0.3">
      <c r="F65" s="578"/>
      <c r="G65" s="578"/>
      <c r="H65" s="578"/>
      <c r="I65" s="578"/>
      <c r="J65" s="578"/>
      <c r="K65" s="578"/>
      <c r="L65" s="578"/>
      <c r="M65" s="578"/>
      <c r="N65" s="578"/>
      <c r="O65" s="578"/>
      <c r="P65" s="578"/>
      <c r="Q65" s="578"/>
      <c r="R65" s="578"/>
      <c r="S65" s="578"/>
      <c r="T65" s="578"/>
    </row>
    <row r="66" spans="6:20" x14ac:dyDescent="0.3">
      <c r="F66" s="27" t="s">
        <v>205</v>
      </c>
    </row>
    <row r="67" spans="6:20" x14ac:dyDescent="0.3">
      <c r="F67" s="468" t="s">
        <v>17</v>
      </c>
      <c r="G67" s="455"/>
      <c r="H67" s="455"/>
      <c r="I67" s="455"/>
      <c r="J67" s="455" t="s">
        <v>18</v>
      </c>
      <c r="K67" s="455"/>
      <c r="L67" s="455"/>
      <c r="M67" s="455"/>
      <c r="N67" s="455"/>
      <c r="O67" s="455" t="s">
        <v>19</v>
      </c>
      <c r="P67" s="455"/>
      <c r="Q67" s="455"/>
      <c r="R67" s="455"/>
      <c r="S67" s="455"/>
      <c r="T67" s="456"/>
    </row>
    <row r="68" spans="6:20" ht="45" customHeight="1" x14ac:dyDescent="0.3">
      <c r="F68" s="469" t="s">
        <v>53</v>
      </c>
      <c r="G68" s="470"/>
      <c r="H68" s="470"/>
      <c r="I68" s="470"/>
      <c r="J68" s="465" t="s">
        <v>54</v>
      </c>
      <c r="K68" s="465"/>
      <c r="L68" s="465"/>
      <c r="M68" s="465"/>
      <c r="N68" s="465"/>
      <c r="O68" s="457" t="s">
        <v>55</v>
      </c>
      <c r="P68" s="457"/>
      <c r="Q68" s="457"/>
      <c r="R68" s="457"/>
      <c r="S68" s="457"/>
      <c r="T68" s="458"/>
    </row>
    <row r="69" spans="6:20" ht="45" customHeight="1" x14ac:dyDescent="0.3">
      <c r="F69" s="471" t="s">
        <v>424</v>
      </c>
      <c r="G69" s="472"/>
      <c r="H69" s="472"/>
      <c r="I69" s="472"/>
      <c r="J69" s="466" t="s">
        <v>425</v>
      </c>
      <c r="K69" s="466"/>
      <c r="L69" s="466"/>
      <c r="M69" s="466"/>
      <c r="N69" s="466"/>
      <c r="O69" s="457" t="s">
        <v>56</v>
      </c>
      <c r="P69" s="457"/>
      <c r="Q69" s="457"/>
      <c r="R69" s="457"/>
      <c r="S69" s="457"/>
      <c r="T69" s="458"/>
    </row>
  </sheetData>
  <dataConsolidate/>
  <mergeCells count="30">
    <mergeCell ref="F16:O26"/>
    <mergeCell ref="F27:O33"/>
    <mergeCell ref="F9:T13"/>
    <mergeCell ref="B26:D26"/>
    <mergeCell ref="B21:D21"/>
    <mergeCell ref="B22:D22"/>
    <mergeCell ref="B23:D23"/>
    <mergeCell ref="B24:D24"/>
    <mergeCell ref="B25:D25"/>
    <mergeCell ref="B27:D27"/>
    <mergeCell ref="B28:D28"/>
    <mergeCell ref="B29:D29"/>
    <mergeCell ref="B30:D30"/>
    <mergeCell ref="F54:T65"/>
    <mergeCell ref="F67:I67"/>
    <mergeCell ref="J67:N67"/>
    <mergeCell ref="O67:T67"/>
    <mergeCell ref="F41:T45"/>
    <mergeCell ref="F48:I48"/>
    <mergeCell ref="F50:I50"/>
    <mergeCell ref="J48:N48"/>
    <mergeCell ref="J50:N50"/>
    <mergeCell ref="Q47:T48"/>
    <mergeCell ref="R50:S50"/>
    <mergeCell ref="F68:I68"/>
    <mergeCell ref="J68:N68"/>
    <mergeCell ref="O68:T68"/>
    <mergeCell ref="F69:I69"/>
    <mergeCell ref="J69:N69"/>
    <mergeCell ref="O69:T69"/>
  </mergeCells>
  <dataValidations count="1">
    <dataValidation type="whole" operator="greaterThanOrEqual" allowBlank="1" showInputMessage="1" showErrorMessage="1" sqref="J50:N50" xr:uid="{00000000-0002-0000-0A00-000000000000}">
      <formula1>0</formula1>
    </dataValidation>
  </dataValidations>
  <hyperlinks>
    <hyperlink ref="O68" r:id="rId1" xr:uid="{00000000-0004-0000-0A00-000000000000}"/>
    <hyperlink ref="O69" r:id="rId2" xr:uid="{00000000-0004-0000-0A00-000001000000}"/>
    <hyperlink ref="B30:D30" location="'Health &amp; Wellbeing'!A1" display="Health &amp; Wellbeing" xr:uid="{00000000-0004-0000-0A00-000002000000}"/>
    <hyperlink ref="B26:D26" location="Comfort!A1" display="Comfort" xr:uid="{00000000-0004-0000-0A00-000003000000}"/>
    <hyperlink ref="B24:D24" location="'Air Quality'!A1" display="Air Quality" xr:uid="{00000000-0004-0000-0A00-000004000000}"/>
    <hyperlink ref="B23:D23" location="'Carbon Emissions'!A1" display="Carbon Emissions" xr:uid="{00000000-0004-0000-0A00-000005000000}"/>
    <hyperlink ref="B22:D22" location="'Energy Usage'!A1" display="Energy Usage" xr:uid="{00000000-0004-0000-0A00-000006000000}"/>
    <hyperlink ref="B25:D25" location="'Natural Assets'!A1" display="Natural Assets" xr:uid="{00000000-0004-0000-0A00-000007000000}"/>
    <hyperlink ref="B27:D27" location="'Economic Growth'!A1" display="Economic Growth" xr:uid="{00000000-0004-0000-0A00-000008000000}"/>
    <hyperlink ref="B28:D28" location="'Energy Security'!A1" display="Energy Security" xr:uid="{00000000-0004-0000-0A00-000009000000}"/>
    <hyperlink ref="B29:D29" location="'Fuel Poverty'!A1" display="Fuel Poverty" xr:uid="{00000000-0004-0000-0A00-00000A000000}"/>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Data_Tables!$A$237:$A$252</xm:f>
          </x14:formula1>
          <xm:sqref>J48:N48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9" tint="0.79998168889431442"/>
  </sheetPr>
  <dimension ref="A1:AH56"/>
  <sheetViews>
    <sheetView showGridLines="0" showRowColHeaders="0" topLeftCell="A22" zoomScale="90" zoomScaleNormal="90" workbookViewId="0">
      <selection activeCell="B30" sqref="B30:D30"/>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3" width="9.109375" style="2"/>
    <col min="14" max="14" width="9.109375" style="2" customWidth="1"/>
    <col min="15" max="18" width="9.109375" style="2"/>
    <col min="19" max="19" width="9.109375" style="2" customWidth="1"/>
    <col min="20" max="20" width="9.109375" style="2"/>
    <col min="21" max="21" width="2.88671875" style="2" customWidth="1"/>
    <col min="22"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6"/>
      <c r="H3" s="6"/>
      <c r="I3" s="6"/>
      <c r="J3" s="6"/>
      <c r="K3" s="6"/>
      <c r="L3" s="6"/>
      <c r="M3" s="6"/>
      <c r="N3" s="6"/>
      <c r="O3" s="5"/>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12</v>
      </c>
      <c r="G5" s="5"/>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3"/>
      <c r="G6" s="3"/>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159</v>
      </c>
    </row>
    <row r="9" spans="6:34" ht="15" customHeight="1" x14ac:dyDescent="0.3">
      <c r="F9" s="395" t="s">
        <v>1847</v>
      </c>
      <c r="G9" s="395"/>
      <c r="H9" s="395"/>
      <c r="I9" s="395"/>
      <c r="J9" s="395"/>
      <c r="K9" s="395"/>
      <c r="L9" s="395"/>
      <c r="M9" s="395"/>
      <c r="N9" s="395"/>
      <c r="O9" s="395"/>
      <c r="P9" s="395"/>
      <c r="Q9" s="395"/>
      <c r="R9" s="395"/>
      <c r="S9" s="395"/>
      <c r="T9" s="395"/>
      <c r="U9" s="395"/>
    </row>
    <row r="10" spans="6:34" x14ac:dyDescent="0.3">
      <c r="F10" s="395"/>
      <c r="G10" s="395"/>
      <c r="H10" s="395"/>
      <c r="I10" s="395"/>
      <c r="J10" s="395"/>
      <c r="K10" s="395"/>
      <c r="L10" s="395"/>
      <c r="M10" s="395"/>
      <c r="N10" s="395"/>
      <c r="O10" s="395"/>
      <c r="P10" s="395"/>
      <c r="Q10" s="395"/>
      <c r="R10" s="395"/>
      <c r="S10" s="395"/>
      <c r="T10" s="395"/>
      <c r="U10" s="395"/>
    </row>
    <row r="11" spans="6:34" x14ac:dyDescent="0.3">
      <c r="F11" s="395"/>
      <c r="G11" s="395"/>
      <c r="H11" s="395"/>
      <c r="I11" s="395"/>
      <c r="J11" s="395"/>
      <c r="K11" s="395"/>
      <c r="L11" s="395"/>
      <c r="M11" s="395"/>
      <c r="N11" s="395"/>
      <c r="O11" s="395"/>
      <c r="P11" s="395"/>
      <c r="Q11" s="395"/>
      <c r="R11" s="395"/>
      <c r="S11" s="395"/>
      <c r="T11" s="395"/>
      <c r="U11" s="395"/>
    </row>
    <row r="12" spans="6:34" x14ac:dyDescent="0.3">
      <c r="F12" s="395"/>
      <c r="G12" s="395"/>
      <c r="H12" s="395"/>
      <c r="I12" s="395"/>
      <c r="J12" s="395"/>
      <c r="K12" s="395"/>
      <c r="L12" s="395"/>
      <c r="M12" s="395"/>
      <c r="N12" s="395"/>
      <c r="O12" s="395"/>
      <c r="P12" s="395"/>
      <c r="Q12" s="395"/>
      <c r="R12" s="395"/>
      <c r="S12" s="395"/>
      <c r="T12" s="395"/>
      <c r="U12" s="395"/>
    </row>
    <row r="13" spans="6:34" x14ac:dyDescent="0.3">
      <c r="F13" s="395"/>
      <c r="G13" s="395"/>
      <c r="H13" s="395"/>
      <c r="I13" s="395"/>
      <c r="J13" s="395"/>
      <c r="K13" s="395"/>
      <c r="L13" s="395"/>
      <c r="M13" s="395"/>
      <c r="N13" s="395"/>
      <c r="O13" s="395"/>
      <c r="P13" s="395"/>
      <c r="Q13" s="395"/>
      <c r="R13" s="395"/>
      <c r="S13" s="395"/>
      <c r="T13" s="395"/>
      <c r="U13" s="395"/>
    </row>
    <row r="14" spans="6:34" x14ac:dyDescent="0.3">
      <c r="F14" s="395"/>
      <c r="G14" s="395"/>
      <c r="H14" s="395"/>
      <c r="I14" s="395"/>
      <c r="J14" s="395"/>
      <c r="K14" s="395"/>
      <c r="L14" s="395"/>
      <c r="M14" s="395"/>
      <c r="N14" s="395"/>
      <c r="O14" s="395"/>
      <c r="P14" s="395"/>
      <c r="Q14" s="395"/>
      <c r="R14" s="395"/>
      <c r="S14" s="395"/>
      <c r="T14" s="395"/>
      <c r="U14" s="395"/>
    </row>
    <row r="15" spans="6:34" x14ac:dyDescent="0.3">
      <c r="F15" s="395"/>
      <c r="G15" s="395"/>
      <c r="H15" s="395"/>
      <c r="I15" s="395"/>
      <c r="J15" s="395"/>
      <c r="K15" s="395"/>
      <c r="L15" s="395"/>
      <c r="M15" s="395"/>
      <c r="N15" s="395"/>
      <c r="O15" s="395"/>
      <c r="P15" s="395"/>
      <c r="Q15" s="395"/>
      <c r="R15" s="395"/>
      <c r="S15" s="395"/>
      <c r="T15" s="395"/>
      <c r="U15" s="395"/>
    </row>
    <row r="16" spans="6:34" x14ac:dyDescent="0.3">
      <c r="F16" s="395"/>
      <c r="G16" s="395"/>
      <c r="H16" s="395"/>
      <c r="I16" s="395"/>
      <c r="J16" s="395"/>
      <c r="K16" s="395"/>
      <c r="L16" s="395"/>
      <c r="M16" s="395"/>
      <c r="N16" s="395"/>
      <c r="O16" s="395"/>
      <c r="P16" s="395"/>
      <c r="Q16" s="395"/>
      <c r="R16" s="395"/>
      <c r="S16" s="395"/>
      <c r="T16" s="395"/>
      <c r="U16" s="395"/>
    </row>
    <row r="17" spans="2:21" x14ac:dyDescent="0.3">
      <c r="F17" s="149"/>
      <c r="G17" s="149"/>
      <c r="H17" s="149"/>
      <c r="I17" s="149"/>
      <c r="J17" s="149"/>
      <c r="K17" s="149"/>
      <c r="L17" s="149"/>
      <c r="M17" s="149"/>
      <c r="N17" s="149"/>
      <c r="O17" s="149"/>
      <c r="P17" s="149"/>
      <c r="Q17" s="149"/>
      <c r="R17" s="149"/>
      <c r="S17" s="149"/>
      <c r="T17" s="149"/>
      <c r="U17" s="149"/>
    </row>
    <row r="18" spans="2:21" x14ac:dyDescent="0.3">
      <c r="F18" s="27" t="s">
        <v>160</v>
      </c>
      <c r="G18" s="149"/>
      <c r="H18" s="149"/>
      <c r="I18" s="149"/>
      <c r="J18" s="149"/>
      <c r="K18" s="149"/>
      <c r="L18" s="149"/>
      <c r="M18" s="149"/>
      <c r="N18" s="149"/>
      <c r="O18" s="149"/>
      <c r="P18" s="149"/>
      <c r="Q18" s="149"/>
      <c r="R18" s="149"/>
      <c r="S18" s="149"/>
      <c r="T18" s="149"/>
      <c r="U18" s="149"/>
    </row>
    <row r="19" spans="2:21" ht="15" customHeight="1" x14ac:dyDescent="0.3">
      <c r="F19" s="395" t="s">
        <v>1848</v>
      </c>
      <c r="G19" s="395"/>
      <c r="H19" s="395"/>
      <c r="I19" s="395"/>
      <c r="J19" s="395"/>
      <c r="K19" s="395"/>
      <c r="L19" s="395"/>
      <c r="M19" s="395"/>
      <c r="N19" s="395"/>
      <c r="O19" s="395"/>
      <c r="P19" s="395"/>
      <c r="Q19" s="395"/>
      <c r="R19" s="395"/>
      <c r="S19" s="395"/>
      <c r="T19" s="395"/>
      <c r="U19" s="395"/>
    </row>
    <row r="20" spans="2:21" x14ac:dyDescent="0.3">
      <c r="F20" s="395"/>
      <c r="G20" s="395"/>
      <c r="H20" s="395"/>
      <c r="I20" s="395"/>
      <c r="J20" s="395"/>
      <c r="K20" s="395"/>
      <c r="L20" s="395"/>
      <c r="M20" s="395"/>
      <c r="N20" s="395"/>
      <c r="O20" s="395"/>
      <c r="P20" s="395"/>
      <c r="Q20" s="395"/>
      <c r="R20" s="395"/>
      <c r="S20" s="395"/>
      <c r="T20" s="395"/>
      <c r="U20" s="395"/>
    </row>
    <row r="21" spans="2:21" x14ac:dyDescent="0.3">
      <c r="B21" s="418" t="s">
        <v>4</v>
      </c>
      <c r="C21" s="419"/>
      <c r="D21" s="420"/>
      <c r="F21" s="395"/>
      <c r="G21" s="395"/>
      <c r="H21" s="395"/>
      <c r="I21" s="395"/>
      <c r="J21" s="395"/>
      <c r="K21" s="395"/>
      <c r="L21" s="395"/>
      <c r="M21" s="395"/>
      <c r="N21" s="395"/>
      <c r="O21" s="395"/>
      <c r="P21" s="395"/>
      <c r="Q21" s="395"/>
      <c r="R21" s="395"/>
      <c r="S21" s="395"/>
      <c r="T21" s="395"/>
      <c r="U21" s="395"/>
    </row>
    <row r="22" spans="2:21" x14ac:dyDescent="0.3">
      <c r="B22" s="412" t="s">
        <v>7</v>
      </c>
      <c r="C22" s="413"/>
      <c r="D22" s="414"/>
      <c r="F22" s="395"/>
      <c r="G22" s="395"/>
      <c r="H22" s="395"/>
      <c r="I22" s="395"/>
      <c r="J22" s="395"/>
      <c r="K22" s="395"/>
      <c r="L22" s="395"/>
      <c r="M22" s="395"/>
      <c r="N22" s="395"/>
      <c r="O22" s="395"/>
      <c r="P22" s="395"/>
      <c r="Q22" s="395"/>
      <c r="R22" s="395"/>
      <c r="S22" s="395"/>
      <c r="T22" s="395"/>
      <c r="U22" s="395"/>
    </row>
    <row r="23" spans="2:21" x14ac:dyDescent="0.3">
      <c r="B23" s="412" t="s">
        <v>8</v>
      </c>
      <c r="C23" s="413"/>
      <c r="D23" s="414"/>
      <c r="F23" s="395"/>
      <c r="G23" s="395"/>
      <c r="H23" s="395"/>
      <c r="I23" s="395"/>
      <c r="J23" s="395"/>
      <c r="K23" s="395"/>
      <c r="L23" s="395"/>
      <c r="M23" s="395"/>
      <c r="N23" s="395"/>
      <c r="O23" s="395"/>
      <c r="P23" s="395"/>
      <c r="Q23" s="395"/>
      <c r="R23" s="395"/>
      <c r="S23" s="395"/>
      <c r="T23" s="395"/>
      <c r="U23" s="395"/>
    </row>
    <row r="24" spans="2:21" x14ac:dyDescent="0.3">
      <c r="B24" s="412" t="s">
        <v>0</v>
      </c>
      <c r="C24" s="413"/>
      <c r="D24" s="414"/>
      <c r="F24" s="395"/>
      <c r="G24" s="395"/>
      <c r="H24" s="395"/>
      <c r="I24" s="395"/>
      <c r="J24" s="395"/>
      <c r="K24" s="395"/>
      <c r="L24" s="395"/>
      <c r="M24" s="395"/>
      <c r="N24" s="395"/>
      <c r="O24" s="395"/>
      <c r="P24" s="395"/>
      <c r="Q24" s="395"/>
      <c r="R24" s="395"/>
      <c r="S24" s="395"/>
      <c r="T24" s="395"/>
      <c r="U24" s="395"/>
    </row>
    <row r="25" spans="2:21" x14ac:dyDescent="0.3">
      <c r="B25" s="412" t="s">
        <v>9</v>
      </c>
      <c r="C25" s="413"/>
      <c r="D25" s="414"/>
      <c r="F25" s="395"/>
      <c r="G25" s="395"/>
      <c r="H25" s="395"/>
      <c r="I25" s="395"/>
      <c r="J25" s="395"/>
      <c r="K25" s="395"/>
      <c r="L25" s="395"/>
      <c r="M25" s="395"/>
      <c r="N25" s="395"/>
      <c r="O25" s="395"/>
      <c r="P25" s="395"/>
      <c r="Q25" s="395"/>
      <c r="R25" s="395"/>
      <c r="S25" s="395"/>
      <c r="T25" s="395"/>
      <c r="U25" s="395"/>
    </row>
    <row r="26" spans="2:21" x14ac:dyDescent="0.3">
      <c r="B26" s="412" t="s">
        <v>1</v>
      </c>
      <c r="C26" s="413"/>
      <c r="D26" s="414"/>
      <c r="F26" s="395"/>
      <c r="G26" s="395"/>
      <c r="H26" s="395"/>
      <c r="I26" s="395"/>
      <c r="J26" s="395"/>
      <c r="K26" s="395"/>
      <c r="L26" s="395"/>
      <c r="M26" s="395"/>
      <c r="N26" s="395"/>
      <c r="O26" s="395"/>
      <c r="P26" s="395"/>
      <c r="Q26" s="395"/>
      <c r="R26" s="395"/>
      <c r="S26" s="395"/>
      <c r="T26" s="395"/>
      <c r="U26" s="395"/>
    </row>
    <row r="27" spans="2:21" x14ac:dyDescent="0.3">
      <c r="B27" s="412" t="s">
        <v>10</v>
      </c>
      <c r="C27" s="413"/>
      <c r="D27" s="414"/>
      <c r="F27" s="395"/>
      <c r="G27" s="395"/>
      <c r="H27" s="395"/>
      <c r="I27" s="395"/>
      <c r="J27" s="395"/>
      <c r="K27" s="395"/>
      <c r="L27" s="395"/>
      <c r="M27" s="395"/>
      <c r="N27" s="395"/>
      <c r="O27" s="395"/>
      <c r="P27" s="395"/>
      <c r="Q27" s="395"/>
      <c r="R27" s="395"/>
      <c r="S27" s="395"/>
      <c r="T27" s="395"/>
      <c r="U27" s="395"/>
    </row>
    <row r="28" spans="2:21" x14ac:dyDescent="0.3">
      <c r="B28" s="412" t="s">
        <v>11</v>
      </c>
      <c r="C28" s="413"/>
      <c r="D28" s="414"/>
      <c r="F28" s="27" t="s">
        <v>193</v>
      </c>
      <c r="G28" s="149"/>
      <c r="H28" s="149"/>
      <c r="I28" s="149"/>
      <c r="J28" s="149"/>
      <c r="K28" s="149"/>
      <c r="L28" s="149"/>
      <c r="M28" s="149"/>
      <c r="N28" s="149"/>
      <c r="O28" s="149"/>
      <c r="P28" s="149"/>
      <c r="Q28" s="149"/>
      <c r="R28" s="149"/>
      <c r="S28" s="149"/>
      <c r="T28" s="149"/>
      <c r="U28" s="149"/>
    </row>
    <row r="29" spans="2:21" x14ac:dyDescent="0.3">
      <c r="B29" s="515" t="s">
        <v>12</v>
      </c>
      <c r="C29" s="516"/>
      <c r="D29" s="517"/>
      <c r="F29" s="395" t="s">
        <v>1683</v>
      </c>
      <c r="G29" s="395"/>
      <c r="H29" s="395"/>
      <c r="I29" s="395"/>
      <c r="J29" s="395"/>
      <c r="K29" s="395"/>
      <c r="L29" s="395"/>
      <c r="M29" s="395"/>
      <c r="N29" s="395"/>
      <c r="O29" s="395"/>
      <c r="P29" s="395"/>
      <c r="Q29" s="395"/>
      <c r="R29" s="395"/>
      <c r="S29" s="395"/>
      <c r="T29" s="395"/>
      <c r="U29" s="395"/>
    </row>
    <row r="30" spans="2:21" ht="15" customHeight="1" x14ac:dyDescent="0.3">
      <c r="B30" s="415" t="s">
        <v>311</v>
      </c>
      <c r="C30" s="416"/>
      <c r="D30" s="417"/>
      <c r="F30" s="395"/>
      <c r="G30" s="395"/>
      <c r="H30" s="395"/>
      <c r="I30" s="395"/>
      <c r="J30" s="395"/>
      <c r="K30" s="395"/>
      <c r="L30" s="395"/>
      <c r="M30" s="395"/>
      <c r="N30" s="395"/>
      <c r="O30" s="395"/>
      <c r="P30" s="395"/>
      <c r="Q30" s="395"/>
      <c r="R30" s="395"/>
      <c r="S30" s="395"/>
      <c r="T30" s="395"/>
      <c r="U30" s="395"/>
    </row>
    <row r="31" spans="2:21" x14ac:dyDescent="0.3">
      <c r="F31" s="395"/>
      <c r="G31" s="395"/>
      <c r="H31" s="395"/>
      <c r="I31" s="395"/>
      <c r="J31" s="395"/>
      <c r="K31" s="395"/>
      <c r="L31" s="395"/>
      <c r="M31" s="395"/>
      <c r="N31" s="395"/>
      <c r="O31" s="395"/>
      <c r="P31" s="395"/>
      <c r="Q31" s="395"/>
      <c r="R31" s="395"/>
      <c r="S31" s="395"/>
      <c r="T31" s="395"/>
      <c r="U31" s="395"/>
    </row>
    <row r="32" spans="2:21" x14ac:dyDescent="0.3">
      <c r="F32" s="395"/>
      <c r="G32" s="395"/>
      <c r="H32" s="395"/>
      <c r="I32" s="395"/>
      <c r="J32" s="395"/>
      <c r="K32" s="395"/>
      <c r="L32" s="395"/>
      <c r="M32" s="395"/>
      <c r="N32" s="395"/>
      <c r="O32" s="395"/>
      <c r="P32" s="395"/>
      <c r="Q32" s="395"/>
      <c r="R32" s="395"/>
      <c r="S32" s="395"/>
      <c r="T32" s="395"/>
      <c r="U32" s="395"/>
    </row>
    <row r="33" spans="1:22" ht="15" customHeight="1" x14ac:dyDescent="0.3">
      <c r="F33" s="28"/>
      <c r="G33" s="28"/>
      <c r="H33" s="28"/>
      <c r="I33" s="28"/>
      <c r="J33" s="28"/>
      <c r="K33" s="28"/>
      <c r="L33" s="28"/>
      <c r="M33" s="28"/>
      <c r="N33" s="28"/>
      <c r="O33" s="28"/>
      <c r="P33" s="28"/>
      <c r="Q33" s="28"/>
      <c r="R33" s="28"/>
      <c r="S33" s="28"/>
      <c r="T33" s="28"/>
      <c r="U33" s="28"/>
    </row>
    <row r="34" spans="1:22" x14ac:dyDescent="0.3">
      <c r="F34" s="82"/>
      <c r="G34" s="83"/>
      <c r="H34" s="83"/>
      <c r="I34" s="83"/>
      <c r="J34" s="83"/>
      <c r="K34" s="83"/>
      <c r="L34" s="83"/>
      <c r="M34" s="84"/>
      <c r="N34" s="149"/>
      <c r="O34" s="612" t="s">
        <v>720</v>
      </c>
      <c r="P34" s="613"/>
      <c r="Q34" s="613"/>
      <c r="R34" s="613"/>
      <c r="S34" s="613"/>
      <c r="T34" s="613"/>
      <c r="U34" s="614"/>
      <c r="V34" s="87"/>
    </row>
    <row r="35" spans="1:22" x14ac:dyDescent="0.3">
      <c r="F35" s="426" t="s">
        <v>719</v>
      </c>
      <c r="G35" s="427"/>
      <c r="H35" s="428"/>
      <c r="I35" s="618" t="s">
        <v>631</v>
      </c>
      <c r="J35" s="619"/>
      <c r="K35" s="619"/>
      <c r="L35" s="619"/>
      <c r="M35" s="85"/>
      <c r="N35" s="149"/>
      <c r="O35" s="615"/>
      <c r="P35" s="616"/>
      <c r="Q35" s="616"/>
      <c r="R35" s="616"/>
      <c r="S35" s="616"/>
      <c r="T35" s="616"/>
      <c r="U35" s="617"/>
      <c r="V35" s="87"/>
    </row>
    <row r="36" spans="1:22" x14ac:dyDescent="0.3">
      <c r="F36" s="54"/>
      <c r="G36" s="55"/>
      <c r="H36" s="55"/>
      <c r="I36" s="55"/>
      <c r="J36" s="55"/>
      <c r="K36" s="55"/>
      <c r="L36" s="55"/>
      <c r="M36" s="111"/>
      <c r="N36" s="149"/>
      <c r="O36" s="159"/>
      <c r="P36" s="160"/>
      <c r="Q36" s="160"/>
      <c r="R36" s="160"/>
      <c r="S36" s="107"/>
      <c r="T36" s="107"/>
      <c r="U36" s="108"/>
      <c r="V36" s="87"/>
    </row>
    <row r="37" spans="1:22" x14ac:dyDescent="0.3">
      <c r="F37" s="149"/>
      <c r="G37" s="149"/>
      <c r="H37" s="149"/>
      <c r="I37" s="149"/>
      <c r="J37" s="149"/>
      <c r="K37" s="149"/>
      <c r="L37" s="149"/>
      <c r="M37" s="149"/>
      <c r="N37" s="149"/>
      <c r="O37" s="426" t="s">
        <v>721</v>
      </c>
      <c r="P37" s="427"/>
      <c r="Q37" s="427"/>
      <c r="R37" s="428"/>
      <c r="S37" s="451">
        <f>VLOOKUP($I$35,'Fuel Poverty Tables'!$A$3:$D$317,2,FALSE)</f>
        <v>29120</v>
      </c>
      <c r="T37" s="452"/>
      <c r="U37" s="163"/>
      <c r="V37" s="87"/>
    </row>
    <row r="38" spans="1:22" x14ac:dyDescent="0.3">
      <c r="F38" s="149"/>
      <c r="G38" s="149"/>
      <c r="H38" s="149"/>
      <c r="I38" s="149"/>
      <c r="J38" s="149"/>
      <c r="K38" s="149"/>
      <c r="L38" s="149"/>
      <c r="M38" s="149"/>
      <c r="N38" s="149"/>
      <c r="O38" s="159"/>
      <c r="P38" s="160"/>
      <c r="Q38" s="160"/>
      <c r="R38" s="160"/>
      <c r="S38" s="107"/>
      <c r="T38" s="107"/>
      <c r="U38" s="108"/>
      <c r="V38" s="87"/>
    </row>
    <row r="39" spans="1:22" x14ac:dyDescent="0.3">
      <c r="F39" s="149"/>
      <c r="G39" s="149"/>
      <c r="H39" s="149"/>
      <c r="I39" s="149"/>
      <c r="J39" s="149"/>
      <c r="K39" s="149"/>
      <c r="L39" s="149"/>
      <c r="M39" s="149"/>
      <c r="N39" s="149"/>
      <c r="O39" s="426" t="s">
        <v>722</v>
      </c>
      <c r="P39" s="427"/>
      <c r="Q39" s="427"/>
      <c r="R39" s="428"/>
      <c r="S39" s="451">
        <f>VLOOKUP($I$35,'Fuel Poverty Tables'!$A$3:$D$317,3,FALSE)</f>
        <v>2264</v>
      </c>
      <c r="T39" s="452"/>
      <c r="U39" s="108"/>
      <c r="V39" s="87"/>
    </row>
    <row r="40" spans="1:22" x14ac:dyDescent="0.3">
      <c r="A40" s="1"/>
      <c r="F40" s="149"/>
      <c r="G40" s="149"/>
      <c r="H40" s="149"/>
      <c r="I40" s="149"/>
      <c r="J40" s="149"/>
      <c r="K40" s="149"/>
      <c r="L40" s="149"/>
      <c r="M40" s="149"/>
      <c r="N40" s="149"/>
      <c r="O40" s="159"/>
      <c r="P40" s="160"/>
      <c r="Q40" s="160"/>
      <c r="R40" s="160"/>
      <c r="S40" s="107"/>
      <c r="T40" s="107"/>
      <c r="U40" s="108"/>
      <c r="V40" s="87"/>
    </row>
    <row r="41" spans="1:22" x14ac:dyDescent="0.3">
      <c r="F41" s="149"/>
      <c r="G41" s="149"/>
      <c r="H41" s="149"/>
      <c r="I41" s="149"/>
      <c r="J41" s="149"/>
      <c r="K41" s="149"/>
      <c r="L41" s="149"/>
      <c r="M41" s="149"/>
      <c r="N41" s="149"/>
      <c r="O41" s="426" t="s">
        <v>723</v>
      </c>
      <c r="P41" s="427"/>
      <c r="Q41" s="427"/>
      <c r="R41" s="428"/>
      <c r="S41" s="610">
        <f>VLOOKUP($I$35,'Fuel Poverty Tables'!$A$3:$D$317,4,FALSE)/100</f>
        <v>7.7747252747252749E-2</v>
      </c>
      <c r="T41" s="611"/>
      <c r="U41" s="108"/>
      <c r="V41" s="87"/>
    </row>
    <row r="42" spans="1:22" x14ac:dyDescent="0.3">
      <c r="F42" s="149"/>
      <c r="G42" s="149"/>
      <c r="H42" s="149"/>
      <c r="I42" s="149"/>
      <c r="J42" s="149"/>
      <c r="K42" s="149"/>
      <c r="L42" s="149"/>
      <c r="M42" s="149"/>
      <c r="N42" s="149"/>
      <c r="O42" s="161"/>
      <c r="P42" s="162"/>
      <c r="Q42" s="162"/>
      <c r="R42" s="162"/>
      <c r="S42" s="55"/>
      <c r="T42" s="55"/>
      <c r="U42" s="111"/>
      <c r="V42" s="87"/>
    </row>
    <row r="43" spans="1:22" ht="4.5" customHeight="1" x14ac:dyDescent="0.3">
      <c r="F43" s="149"/>
      <c r="G43" s="149"/>
      <c r="H43" s="149"/>
      <c r="I43" s="149"/>
      <c r="J43" s="149"/>
      <c r="K43" s="149"/>
      <c r="L43" s="149"/>
      <c r="M43" s="149"/>
      <c r="N43" s="149"/>
      <c r="O43" s="164"/>
      <c r="P43" s="164"/>
      <c r="Q43" s="164"/>
      <c r="R43" s="164"/>
      <c r="S43" s="164"/>
      <c r="T43" s="164"/>
      <c r="U43" s="164"/>
      <c r="V43" s="87"/>
    </row>
    <row r="44" spans="1:22" x14ac:dyDescent="0.3">
      <c r="F44" s="27" t="s">
        <v>202</v>
      </c>
      <c r="G44" s="149"/>
      <c r="H44" s="149"/>
      <c r="I44" s="149"/>
      <c r="J44" s="149"/>
      <c r="K44" s="149"/>
      <c r="L44" s="149"/>
      <c r="M44" s="149"/>
      <c r="N44" s="149"/>
      <c r="O44" s="149"/>
      <c r="P44" s="149"/>
      <c r="Q44" s="149"/>
      <c r="R44" s="149"/>
      <c r="S44" s="149"/>
      <c r="T44" s="149"/>
      <c r="U44" s="149"/>
    </row>
    <row r="45" spans="1:22" x14ac:dyDescent="0.3">
      <c r="F45" s="395" t="s">
        <v>724</v>
      </c>
      <c r="G45" s="395"/>
      <c r="H45" s="395"/>
      <c r="I45" s="395"/>
      <c r="J45" s="395"/>
      <c r="K45" s="395"/>
      <c r="L45" s="395"/>
      <c r="M45" s="395"/>
      <c r="N45" s="395"/>
      <c r="O45" s="395"/>
      <c r="P45" s="395"/>
      <c r="Q45" s="395"/>
      <c r="R45" s="395"/>
      <c r="S45" s="395"/>
      <c r="T45" s="395"/>
      <c r="U45" s="149"/>
    </row>
    <row r="46" spans="1:22" ht="15" customHeight="1" x14ac:dyDescent="0.3">
      <c r="F46" s="395"/>
      <c r="G46" s="395"/>
      <c r="H46" s="395"/>
      <c r="I46" s="395"/>
      <c r="J46" s="395"/>
      <c r="K46" s="395"/>
      <c r="L46" s="395"/>
      <c r="M46" s="395"/>
      <c r="N46" s="395"/>
      <c r="O46" s="395"/>
      <c r="P46" s="395"/>
      <c r="Q46" s="395"/>
      <c r="R46" s="395"/>
      <c r="S46" s="395"/>
      <c r="T46" s="395"/>
      <c r="U46" s="149"/>
    </row>
    <row r="47" spans="1:22" x14ac:dyDescent="0.3">
      <c r="F47" s="395"/>
      <c r="G47" s="395"/>
      <c r="H47" s="395"/>
      <c r="I47" s="395"/>
      <c r="J47" s="395"/>
      <c r="K47" s="395"/>
      <c r="L47" s="395"/>
      <c r="M47" s="395"/>
      <c r="N47" s="395"/>
      <c r="O47" s="395"/>
      <c r="P47" s="395"/>
      <c r="Q47" s="395"/>
      <c r="R47" s="395"/>
      <c r="S47" s="395"/>
      <c r="T47" s="395"/>
      <c r="U47" s="149"/>
    </row>
    <row r="48" spans="1:22" x14ac:dyDescent="0.3">
      <c r="F48" s="395"/>
      <c r="G48" s="395"/>
      <c r="H48" s="395"/>
      <c r="I48" s="395"/>
      <c r="J48" s="395"/>
      <c r="K48" s="395"/>
      <c r="L48" s="395"/>
      <c r="M48" s="395"/>
      <c r="N48" s="395"/>
      <c r="O48" s="395"/>
      <c r="P48" s="395"/>
      <c r="Q48" s="395"/>
      <c r="R48" s="395"/>
      <c r="S48" s="395"/>
      <c r="T48" s="395"/>
      <c r="U48" s="149"/>
    </row>
    <row r="49" spans="6:21" x14ac:dyDescent="0.3">
      <c r="F49" s="395"/>
      <c r="G49" s="395"/>
      <c r="H49" s="395"/>
      <c r="I49" s="395"/>
      <c r="J49" s="395"/>
      <c r="K49" s="395"/>
      <c r="L49" s="395"/>
      <c r="M49" s="395"/>
      <c r="N49" s="395"/>
      <c r="O49" s="395"/>
      <c r="P49" s="395"/>
      <c r="Q49" s="395"/>
      <c r="R49" s="395"/>
      <c r="S49" s="395"/>
      <c r="T49" s="395"/>
      <c r="U49" s="149"/>
    </row>
    <row r="51" spans="6:21" x14ac:dyDescent="0.3">
      <c r="F51" s="27" t="s">
        <v>205</v>
      </c>
    </row>
    <row r="52" spans="6:21" x14ac:dyDescent="0.3">
      <c r="F52" s="468" t="s">
        <v>17</v>
      </c>
      <c r="G52" s="455"/>
      <c r="H52" s="455"/>
      <c r="I52" s="455"/>
      <c r="J52" s="455" t="s">
        <v>18</v>
      </c>
      <c r="K52" s="455"/>
      <c r="L52" s="455"/>
      <c r="M52" s="455"/>
      <c r="N52" s="455"/>
      <c r="O52" s="455" t="s">
        <v>19</v>
      </c>
      <c r="P52" s="455"/>
      <c r="Q52" s="455"/>
      <c r="R52" s="455"/>
      <c r="S52" s="455"/>
      <c r="T52" s="456"/>
    </row>
    <row r="53" spans="6:21" ht="50.4" customHeight="1" x14ac:dyDescent="0.3">
      <c r="F53" s="469" t="s">
        <v>57</v>
      </c>
      <c r="G53" s="470"/>
      <c r="H53" s="470"/>
      <c r="I53" s="470"/>
      <c r="J53" s="465" t="s">
        <v>1684</v>
      </c>
      <c r="K53" s="465"/>
      <c r="L53" s="465"/>
      <c r="M53" s="465"/>
      <c r="N53" s="465"/>
      <c r="O53" s="457" t="s">
        <v>58</v>
      </c>
      <c r="P53" s="457"/>
      <c r="Q53" s="457"/>
      <c r="R53" s="457"/>
      <c r="S53" s="457"/>
      <c r="T53" s="458"/>
    </row>
    <row r="54" spans="6:21" ht="33" customHeight="1" x14ac:dyDescent="0.3">
      <c r="F54" s="471" t="s">
        <v>1685</v>
      </c>
      <c r="G54" s="472"/>
      <c r="H54" s="472"/>
      <c r="I54" s="472"/>
      <c r="J54" s="466" t="s">
        <v>59</v>
      </c>
      <c r="K54" s="466"/>
      <c r="L54" s="466"/>
      <c r="M54" s="466"/>
      <c r="N54" s="466"/>
      <c r="O54" s="523" t="s">
        <v>1686</v>
      </c>
      <c r="P54" s="457"/>
      <c r="Q54" s="457"/>
      <c r="R54" s="457"/>
      <c r="S54" s="457"/>
      <c r="T54" s="458"/>
    </row>
    <row r="55" spans="6:21" ht="33" customHeight="1" x14ac:dyDescent="0.3">
      <c r="F55" s="471" t="s">
        <v>60</v>
      </c>
      <c r="G55" s="472"/>
      <c r="H55" s="472"/>
      <c r="I55" s="472"/>
      <c r="J55" s="466" t="s">
        <v>61</v>
      </c>
      <c r="K55" s="466"/>
      <c r="L55" s="466"/>
      <c r="M55" s="466"/>
      <c r="N55" s="466"/>
      <c r="O55" s="523" t="s">
        <v>1687</v>
      </c>
      <c r="P55" s="523" t="s">
        <v>725</v>
      </c>
      <c r="Q55" s="523" t="s">
        <v>726</v>
      </c>
      <c r="R55" s="523" t="s">
        <v>727</v>
      </c>
      <c r="S55" s="523"/>
      <c r="T55" s="620"/>
    </row>
    <row r="56" spans="6:21" ht="33" customHeight="1" x14ac:dyDescent="0.3">
      <c r="F56" s="471" t="s">
        <v>1599</v>
      </c>
      <c r="G56" s="472"/>
      <c r="H56" s="472"/>
      <c r="I56" s="472"/>
      <c r="J56" s="466" t="s">
        <v>1600</v>
      </c>
      <c r="K56" s="466"/>
      <c r="L56" s="466"/>
      <c r="M56" s="466"/>
      <c r="N56" s="466"/>
      <c r="O56" s="457" t="s">
        <v>1601</v>
      </c>
      <c r="P56" s="457"/>
      <c r="Q56" s="457"/>
      <c r="R56" s="457"/>
      <c r="S56" s="457"/>
      <c r="T56" s="458"/>
    </row>
  </sheetData>
  <mergeCells count="38">
    <mergeCell ref="F56:I56"/>
    <mergeCell ref="J56:N56"/>
    <mergeCell ref="O56:T56"/>
    <mergeCell ref="B27:D27"/>
    <mergeCell ref="B28:D28"/>
    <mergeCell ref="B29:D29"/>
    <mergeCell ref="B30:D30"/>
    <mergeCell ref="F35:H35"/>
    <mergeCell ref="O34:U35"/>
    <mergeCell ref="F29:U32"/>
    <mergeCell ref="I35:L35"/>
    <mergeCell ref="F55:I55"/>
    <mergeCell ref="J55:N55"/>
    <mergeCell ref="O55:T55"/>
    <mergeCell ref="F53:I53"/>
    <mergeCell ref="J53:N53"/>
    <mergeCell ref="B26:D26"/>
    <mergeCell ref="B21:D21"/>
    <mergeCell ref="B22:D22"/>
    <mergeCell ref="B23:D23"/>
    <mergeCell ref="B24:D24"/>
    <mergeCell ref="B25:D25"/>
    <mergeCell ref="O53:T53"/>
    <mergeCell ref="F54:I54"/>
    <mergeCell ref="J54:N54"/>
    <mergeCell ref="O54:T54"/>
    <mergeCell ref="F9:U16"/>
    <mergeCell ref="F19:U27"/>
    <mergeCell ref="F45:T49"/>
    <mergeCell ref="F52:I52"/>
    <mergeCell ref="J52:N52"/>
    <mergeCell ref="O52:T52"/>
    <mergeCell ref="S37:T37"/>
    <mergeCell ref="S39:T39"/>
    <mergeCell ref="S41:T41"/>
    <mergeCell ref="O37:R37"/>
    <mergeCell ref="O39:R39"/>
    <mergeCell ref="O41:R41"/>
  </mergeCells>
  <hyperlinks>
    <hyperlink ref="O53" r:id="rId1" xr:uid="{00000000-0004-0000-0B00-000000000000}"/>
    <hyperlink ref="O54" r:id="rId2" xr:uid="{00000000-0004-0000-0B00-000001000000}"/>
    <hyperlink ref="B30:D30" location="'Health &amp; Wellbeing'!A1" display="Health &amp; Wellbeing" xr:uid="{00000000-0004-0000-0B00-000002000000}"/>
    <hyperlink ref="B26:D26" location="Comfort!A1" display="Comfort" xr:uid="{00000000-0004-0000-0B00-000003000000}"/>
    <hyperlink ref="B24:D24" location="'Air Quality'!A1" display="Air Quality" xr:uid="{00000000-0004-0000-0B00-000004000000}"/>
    <hyperlink ref="B23:D23" location="'Carbon Emissions'!A1" display="Carbon Emissions" xr:uid="{00000000-0004-0000-0B00-000005000000}"/>
    <hyperlink ref="B22:D22" location="'Energy Usage'!A1" display="Energy Usage" xr:uid="{00000000-0004-0000-0B00-000006000000}"/>
    <hyperlink ref="B25:D25" location="'Natural Assets'!A1" display="Natural Assets" xr:uid="{00000000-0004-0000-0B00-000007000000}"/>
    <hyperlink ref="B27:D27" location="'Economic Growth'!A1" display="Economic Growth" xr:uid="{00000000-0004-0000-0B00-000008000000}"/>
    <hyperlink ref="B28:D28" location="'Energy Security'!A1" display="Energy Security" xr:uid="{00000000-0004-0000-0B00-000009000000}"/>
    <hyperlink ref="B29:D29" location="'Fuel Poverty'!A1" display="Fuel Poverty" xr:uid="{00000000-0004-0000-0B00-00000A000000}"/>
    <hyperlink ref="O56" r:id="rId3" xr:uid="{00000000-0004-0000-0B00-00000B000000}"/>
    <hyperlink ref="O55:T55" r:id="rId4" display="https://fingertips.phe.org.uk/profile/public" xr:uid="{00000000-0004-0000-0B00-00000C000000}"/>
    <hyperlink ref="O55" r:id="rId5" xr:uid="{0FCE275D-79E3-4456-8FD2-1A58CBBE6A0F}"/>
  </hyperlinks>
  <pageMargins left="0.7" right="0.7" top="0.75" bottom="0.75" header="0.3" footer="0.3"/>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'Fuel Poverty Tables'!$A$3:$A$317</xm:f>
          </x14:formula1>
          <xm:sqref>I35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0"/>
  </sheetPr>
  <dimension ref="A1:I317"/>
  <sheetViews>
    <sheetView topLeftCell="A10" workbookViewId="0">
      <selection activeCell="K24" sqref="K24"/>
    </sheetView>
  </sheetViews>
  <sheetFormatPr defaultRowHeight="14.4" x14ac:dyDescent="0.3"/>
  <cols>
    <col min="1" max="1" width="27.6640625" customWidth="1"/>
    <col min="2" max="2" width="14.109375" customWidth="1"/>
    <col min="3" max="3" width="18.5546875" customWidth="1"/>
    <col min="4" max="4" width="18.44140625" customWidth="1"/>
    <col min="7" max="7" width="8.88671875" customWidth="1"/>
  </cols>
  <sheetData>
    <row r="1" spans="1:9" x14ac:dyDescent="0.3">
      <c r="A1" t="s">
        <v>1739</v>
      </c>
      <c r="E1" s="333" t="s">
        <v>1740</v>
      </c>
      <c r="F1" s="333"/>
      <c r="G1" s="333"/>
      <c r="H1" s="333"/>
      <c r="I1" s="333"/>
    </row>
    <row r="2" spans="1:9" ht="39.6" x14ac:dyDescent="0.3">
      <c r="A2" s="157" t="s">
        <v>428</v>
      </c>
      <c r="B2" s="157" t="s">
        <v>429</v>
      </c>
      <c r="C2" s="157" t="s">
        <v>430</v>
      </c>
      <c r="D2" s="158" t="s">
        <v>431</v>
      </c>
    </row>
    <row r="3" spans="1:9" x14ac:dyDescent="0.3">
      <c r="A3" s="340" t="s">
        <v>631</v>
      </c>
      <c r="B3" s="334">
        <v>29120</v>
      </c>
      <c r="C3" s="334">
        <v>2264</v>
      </c>
      <c r="D3" s="335">
        <v>7.7747252747252746</v>
      </c>
    </row>
    <row r="4" spans="1:9" x14ac:dyDescent="0.3">
      <c r="A4" s="340" t="s">
        <v>444</v>
      </c>
      <c r="B4" s="334">
        <v>44660</v>
      </c>
      <c r="C4" s="334">
        <v>7209</v>
      </c>
      <c r="D4" s="335">
        <v>16.141961486789072</v>
      </c>
    </row>
    <row r="5" spans="1:9" x14ac:dyDescent="0.3">
      <c r="A5" s="340" t="s">
        <v>497</v>
      </c>
      <c r="B5" s="334">
        <v>56377</v>
      </c>
      <c r="C5" s="334">
        <v>7872</v>
      </c>
      <c r="D5" s="335">
        <v>13.963140997215175</v>
      </c>
    </row>
    <row r="6" spans="1:9" x14ac:dyDescent="0.3">
      <c r="A6" s="340" t="s">
        <v>632</v>
      </c>
      <c r="B6" s="334">
        <v>72015</v>
      </c>
      <c r="C6" s="334">
        <v>5165</v>
      </c>
      <c r="D6" s="335">
        <v>7.1721169200860926</v>
      </c>
    </row>
    <row r="7" spans="1:9" x14ac:dyDescent="0.3">
      <c r="A7" s="340" t="s">
        <v>498</v>
      </c>
      <c r="B7" s="334">
        <v>54566</v>
      </c>
      <c r="C7" s="334">
        <v>8302</v>
      </c>
      <c r="D7" s="335">
        <v>15.214602499725101</v>
      </c>
    </row>
    <row r="8" spans="1:9" x14ac:dyDescent="0.3">
      <c r="A8" s="340" t="s">
        <v>633</v>
      </c>
      <c r="B8" s="334">
        <v>51634</v>
      </c>
      <c r="C8" s="334">
        <v>3944</v>
      </c>
      <c r="D8" s="335">
        <v>7.6383778130689084</v>
      </c>
    </row>
    <row r="9" spans="1:9" x14ac:dyDescent="0.3">
      <c r="A9" s="340" t="s">
        <v>562</v>
      </c>
      <c r="B9" s="334">
        <v>40666</v>
      </c>
      <c r="C9" s="334">
        <v>5458</v>
      </c>
      <c r="D9" s="335">
        <v>13.421531500516402</v>
      </c>
    </row>
    <row r="10" spans="1:9" x14ac:dyDescent="0.3">
      <c r="A10" s="340" t="s">
        <v>604</v>
      </c>
      <c r="B10" s="334">
        <v>74494</v>
      </c>
      <c r="C10" s="334">
        <v>16738</v>
      </c>
      <c r="D10" s="335">
        <v>22.468923671705106</v>
      </c>
    </row>
    <row r="11" spans="1:9" x14ac:dyDescent="0.3">
      <c r="A11" s="340" t="s">
        <v>605</v>
      </c>
      <c r="B11" s="334">
        <v>144912</v>
      </c>
      <c r="C11" s="334">
        <v>19175</v>
      </c>
      <c r="D11" s="335">
        <v>13.232168488461962</v>
      </c>
    </row>
    <row r="12" spans="1:9" x14ac:dyDescent="0.3">
      <c r="A12" s="340" t="s">
        <v>481</v>
      </c>
      <c r="B12" s="334">
        <v>107135</v>
      </c>
      <c r="C12" s="334">
        <v>19971</v>
      </c>
      <c r="D12" s="335">
        <v>18.640967004246978</v>
      </c>
    </row>
    <row r="13" spans="1:9" x14ac:dyDescent="0.3">
      <c r="A13" s="340" t="s">
        <v>445</v>
      </c>
      <c r="B13" s="334">
        <v>32967</v>
      </c>
      <c r="C13" s="334">
        <v>4704</v>
      </c>
      <c r="D13" s="335">
        <v>14.268814268814269</v>
      </c>
    </row>
    <row r="14" spans="1:9" x14ac:dyDescent="0.3">
      <c r="A14" s="340" t="s">
        <v>563</v>
      </c>
      <c r="B14" s="334">
        <v>78458</v>
      </c>
      <c r="C14" s="334">
        <v>9275</v>
      </c>
      <c r="D14" s="335">
        <v>11.821611562874404</v>
      </c>
    </row>
    <row r="15" spans="1:9" x14ac:dyDescent="0.3">
      <c r="A15" s="340" t="s">
        <v>634</v>
      </c>
      <c r="B15" s="334">
        <v>75020</v>
      </c>
      <c r="C15" s="334">
        <v>4701</v>
      </c>
      <c r="D15" s="335">
        <v>6.2663289789389491</v>
      </c>
    </row>
    <row r="16" spans="1:9" x14ac:dyDescent="0.3">
      <c r="A16" s="340" t="s">
        <v>499</v>
      </c>
      <c r="B16" s="334">
        <v>51224</v>
      </c>
      <c r="C16" s="334">
        <v>7649</v>
      </c>
      <c r="D16" s="335">
        <v>14.932453537404342</v>
      </c>
    </row>
    <row r="17" spans="1:4" x14ac:dyDescent="0.3">
      <c r="A17" s="340" t="s">
        <v>693</v>
      </c>
      <c r="B17" s="334">
        <v>81129</v>
      </c>
      <c r="C17" s="334">
        <v>8314</v>
      </c>
      <c r="D17" s="335">
        <v>10.247876838122002</v>
      </c>
    </row>
    <row r="18" spans="1:4" x14ac:dyDescent="0.3">
      <c r="A18" s="340" t="s">
        <v>564</v>
      </c>
      <c r="B18" s="334">
        <v>68890</v>
      </c>
      <c r="C18" s="334">
        <v>9588</v>
      </c>
      <c r="D18" s="335">
        <v>13.917840034838147</v>
      </c>
    </row>
    <row r="19" spans="1:4" x14ac:dyDescent="0.3">
      <c r="A19" s="340" t="s">
        <v>606</v>
      </c>
      <c r="B19" s="334">
        <v>98927</v>
      </c>
      <c r="C19" s="334">
        <v>12705</v>
      </c>
      <c r="D19" s="335">
        <v>12.842803279185663</v>
      </c>
    </row>
    <row r="20" spans="1:4" x14ac:dyDescent="0.3">
      <c r="A20" s="340" t="s">
        <v>535</v>
      </c>
      <c r="B20" s="334">
        <v>439526</v>
      </c>
      <c r="C20" s="334">
        <v>92990</v>
      </c>
      <c r="D20" s="335">
        <v>21.156882641754983</v>
      </c>
    </row>
    <row r="21" spans="1:4" x14ac:dyDescent="0.3">
      <c r="A21" s="340" t="s">
        <v>500</v>
      </c>
      <c r="B21" s="334">
        <v>41491</v>
      </c>
      <c r="C21" s="334">
        <v>4008</v>
      </c>
      <c r="D21" s="335">
        <v>9.6599262490660625</v>
      </c>
    </row>
    <row r="22" spans="1:4" x14ac:dyDescent="0.3">
      <c r="A22" s="340" t="s">
        <v>446</v>
      </c>
      <c r="B22" s="334">
        <v>60504</v>
      </c>
      <c r="C22" s="334">
        <v>9922</v>
      </c>
      <c r="D22" s="335">
        <v>16.39891577416369</v>
      </c>
    </row>
    <row r="23" spans="1:4" x14ac:dyDescent="0.3">
      <c r="A23" s="340" t="s">
        <v>447</v>
      </c>
      <c r="B23" s="334">
        <v>68041</v>
      </c>
      <c r="C23" s="334">
        <v>11066</v>
      </c>
      <c r="D23" s="335">
        <v>16.263723343278315</v>
      </c>
    </row>
    <row r="24" spans="1:4" x14ac:dyDescent="0.3">
      <c r="A24" s="340" t="s">
        <v>501</v>
      </c>
      <c r="B24" s="334">
        <v>35135</v>
      </c>
      <c r="C24" s="334">
        <v>5707</v>
      </c>
      <c r="D24" s="335">
        <v>16.243062473317206</v>
      </c>
    </row>
    <row r="25" spans="1:4" x14ac:dyDescent="0.3">
      <c r="A25" s="340" t="s">
        <v>448</v>
      </c>
      <c r="B25" s="334">
        <v>122724</v>
      </c>
      <c r="C25" s="334">
        <v>18110</v>
      </c>
      <c r="D25" s="335">
        <v>14.756689808024509</v>
      </c>
    </row>
    <row r="26" spans="1:4" x14ac:dyDescent="0.3">
      <c r="A26" s="340" t="s">
        <v>502</v>
      </c>
      <c r="B26" s="334">
        <v>29178</v>
      </c>
      <c r="C26" s="334">
        <v>4777</v>
      </c>
      <c r="D26" s="335">
        <v>16.371924052368222</v>
      </c>
    </row>
    <row r="27" spans="1:4" x14ac:dyDescent="0.3">
      <c r="A27" s="340" t="s">
        <v>1741</v>
      </c>
      <c r="B27" s="334">
        <v>183610</v>
      </c>
      <c r="C27" s="334">
        <v>18889</v>
      </c>
      <c r="D27" s="335">
        <v>10.28756603670824</v>
      </c>
    </row>
    <row r="28" spans="1:4" x14ac:dyDescent="0.3">
      <c r="A28" s="340" t="s">
        <v>635</v>
      </c>
      <c r="B28" s="334">
        <v>49677</v>
      </c>
      <c r="C28" s="334">
        <v>2657</v>
      </c>
      <c r="D28" s="335">
        <v>5.3485516436177711</v>
      </c>
    </row>
    <row r="29" spans="1:4" x14ac:dyDescent="0.3">
      <c r="A29" s="340" t="s">
        <v>1742</v>
      </c>
      <c r="B29" s="334">
        <v>212068</v>
      </c>
      <c r="C29" s="334">
        <v>38925</v>
      </c>
      <c r="D29" s="335">
        <v>18.354961616085408</v>
      </c>
    </row>
    <row r="30" spans="1:4" x14ac:dyDescent="0.3">
      <c r="A30" s="340" t="s">
        <v>565</v>
      </c>
      <c r="B30" s="334">
        <v>65848</v>
      </c>
      <c r="C30" s="334">
        <v>8609</v>
      </c>
      <c r="D30" s="335">
        <v>13.074049325719839</v>
      </c>
    </row>
    <row r="31" spans="1:4" x14ac:dyDescent="0.3">
      <c r="A31" s="340" t="s">
        <v>566</v>
      </c>
      <c r="B31" s="334">
        <v>58965</v>
      </c>
      <c r="C31" s="334">
        <v>8888</v>
      </c>
      <c r="D31" s="335">
        <v>15.073348596625117</v>
      </c>
    </row>
    <row r="32" spans="1:4" x14ac:dyDescent="0.3">
      <c r="A32" s="340" t="s">
        <v>1743</v>
      </c>
      <c r="B32" s="334">
        <v>117505</v>
      </c>
      <c r="C32" s="334">
        <v>20322</v>
      </c>
      <c r="D32" s="335">
        <v>17.294583209225138</v>
      </c>
    </row>
    <row r="33" spans="1:4" x14ac:dyDescent="0.3">
      <c r="A33" s="340" t="s">
        <v>567</v>
      </c>
      <c r="B33" s="334">
        <v>33069</v>
      </c>
      <c r="C33" s="334">
        <v>3358</v>
      </c>
      <c r="D33" s="335">
        <v>10.154525386313466</v>
      </c>
    </row>
    <row r="34" spans="1:4" x14ac:dyDescent="0.3">
      <c r="A34" s="340" t="s">
        <v>636</v>
      </c>
      <c r="B34" s="334">
        <v>130998</v>
      </c>
      <c r="C34" s="334">
        <v>13723</v>
      </c>
      <c r="D34" s="335">
        <v>10.475732453930595</v>
      </c>
    </row>
    <row r="35" spans="1:4" x14ac:dyDescent="0.3">
      <c r="A35" s="340" t="s">
        <v>1744</v>
      </c>
      <c r="B35" s="334">
        <v>200622</v>
      </c>
      <c r="C35" s="334">
        <v>27615</v>
      </c>
      <c r="D35" s="335">
        <v>13.764691808475641</v>
      </c>
    </row>
    <row r="36" spans="1:4" x14ac:dyDescent="0.3">
      <c r="A36" s="340" t="s">
        <v>568</v>
      </c>
      <c r="B36" s="334">
        <v>57611</v>
      </c>
      <c r="C36" s="334">
        <v>6561</v>
      </c>
      <c r="D36" s="335">
        <v>11.388450122372463</v>
      </c>
    </row>
    <row r="37" spans="1:4" x14ac:dyDescent="0.3">
      <c r="A37" s="340" t="s">
        <v>607</v>
      </c>
      <c r="B37" s="334">
        <v>139712</v>
      </c>
      <c r="C37" s="334">
        <v>16610</v>
      </c>
      <c r="D37" s="335">
        <v>11.888742556115437</v>
      </c>
    </row>
    <row r="38" spans="1:4" x14ac:dyDescent="0.3">
      <c r="A38" s="340" t="s">
        <v>536</v>
      </c>
      <c r="B38" s="334">
        <v>40943</v>
      </c>
      <c r="C38" s="334">
        <v>4780</v>
      </c>
      <c r="D38" s="335">
        <v>11.674767359499793</v>
      </c>
    </row>
    <row r="39" spans="1:4" x14ac:dyDescent="0.3">
      <c r="A39" s="340" t="s">
        <v>569</v>
      </c>
      <c r="B39" s="334">
        <v>40599</v>
      </c>
      <c r="C39" s="334">
        <v>4286</v>
      </c>
      <c r="D39" s="335">
        <v>10.556910268725831</v>
      </c>
    </row>
    <row r="40" spans="1:4" x14ac:dyDescent="0.3">
      <c r="A40" s="340" t="s">
        <v>503</v>
      </c>
      <c r="B40" s="334">
        <v>50344</v>
      </c>
      <c r="C40" s="334">
        <v>6220</v>
      </c>
      <c r="D40" s="335">
        <v>12.354997616399174</v>
      </c>
    </row>
    <row r="41" spans="1:4" x14ac:dyDescent="0.3">
      <c r="A41" s="340" t="s">
        <v>1745</v>
      </c>
      <c r="B41" s="334">
        <v>216950</v>
      </c>
      <c r="C41" s="334">
        <v>14131</v>
      </c>
      <c r="D41" s="335">
        <v>6.5134823692094956</v>
      </c>
    </row>
    <row r="42" spans="1:4" x14ac:dyDescent="0.3">
      <c r="A42" s="340" t="s">
        <v>449</v>
      </c>
      <c r="B42" s="334">
        <v>39670</v>
      </c>
      <c r="C42" s="334">
        <v>6507</v>
      </c>
      <c r="D42" s="335">
        <v>16.402823292160324</v>
      </c>
    </row>
    <row r="43" spans="1:4" x14ac:dyDescent="0.3">
      <c r="A43" s="340" t="s">
        <v>450</v>
      </c>
      <c r="B43" s="334">
        <v>82464</v>
      </c>
      <c r="C43" s="334">
        <v>11013</v>
      </c>
      <c r="D43" s="335">
        <v>13.354918509895228</v>
      </c>
    </row>
    <row r="44" spans="1:4" x14ac:dyDescent="0.3">
      <c r="A44" s="340" t="s">
        <v>482</v>
      </c>
      <c r="B44" s="334">
        <v>94196</v>
      </c>
      <c r="C44" s="334">
        <v>15729</v>
      </c>
      <c r="D44" s="335">
        <v>16.698161280733789</v>
      </c>
    </row>
    <row r="45" spans="1:4" x14ac:dyDescent="0.3">
      <c r="A45" s="340" t="s">
        <v>570</v>
      </c>
      <c r="B45" s="334">
        <v>50486</v>
      </c>
      <c r="C45" s="334">
        <v>7535</v>
      </c>
      <c r="D45" s="335">
        <v>14.924929683476606</v>
      </c>
    </row>
    <row r="46" spans="1:4" x14ac:dyDescent="0.3">
      <c r="A46" s="340" t="s">
        <v>608</v>
      </c>
      <c r="B46" s="334">
        <v>104052</v>
      </c>
      <c r="C46" s="334">
        <v>14279</v>
      </c>
      <c r="D46" s="335">
        <v>13.722946219198093</v>
      </c>
    </row>
    <row r="47" spans="1:4" x14ac:dyDescent="0.3">
      <c r="A47" s="340" t="s">
        <v>537</v>
      </c>
      <c r="B47" s="334">
        <v>43418</v>
      </c>
      <c r="C47" s="334">
        <v>6975</v>
      </c>
      <c r="D47" s="335">
        <v>16.064765765350778</v>
      </c>
    </row>
    <row r="48" spans="1:4" x14ac:dyDescent="0.3">
      <c r="A48" s="340" t="s">
        <v>637</v>
      </c>
      <c r="B48" s="334">
        <v>65602</v>
      </c>
      <c r="C48" s="334">
        <v>5721</v>
      </c>
      <c r="D48" s="335">
        <v>8.7207707082101162</v>
      </c>
    </row>
    <row r="49" spans="1:4" x14ac:dyDescent="0.3">
      <c r="A49" s="340" t="s">
        <v>451</v>
      </c>
      <c r="B49" s="334">
        <v>50955</v>
      </c>
      <c r="C49" s="334">
        <v>7502</v>
      </c>
      <c r="D49" s="335">
        <v>14.722794622706308</v>
      </c>
    </row>
    <row r="50" spans="1:4" x14ac:dyDescent="0.3">
      <c r="A50" s="340" t="s">
        <v>571</v>
      </c>
      <c r="B50" s="334">
        <v>39359</v>
      </c>
      <c r="C50" s="334">
        <v>4502</v>
      </c>
      <c r="D50" s="335">
        <v>11.438298737264667</v>
      </c>
    </row>
    <row r="51" spans="1:4" x14ac:dyDescent="0.3">
      <c r="A51" s="340" t="s">
        <v>572</v>
      </c>
      <c r="B51" s="334">
        <v>112472</v>
      </c>
      <c r="C51" s="334">
        <v>13023</v>
      </c>
      <c r="D51" s="335">
        <v>11.578881855039477</v>
      </c>
    </row>
    <row r="52" spans="1:4" x14ac:dyDescent="0.3">
      <c r="A52" s="340" t="s">
        <v>504</v>
      </c>
      <c r="B52" s="334">
        <v>71430</v>
      </c>
      <c r="C52" s="334">
        <v>8448</v>
      </c>
      <c r="D52" s="335">
        <v>11.826963460730786</v>
      </c>
    </row>
    <row r="53" spans="1:4" x14ac:dyDescent="0.3">
      <c r="A53" s="340" t="s">
        <v>573</v>
      </c>
      <c r="B53" s="334">
        <v>75179</v>
      </c>
      <c r="C53" s="334">
        <v>7962</v>
      </c>
      <c r="D53" s="335">
        <v>10.590723473310366</v>
      </c>
    </row>
    <row r="54" spans="1:4" x14ac:dyDescent="0.3">
      <c r="A54" s="340" t="s">
        <v>694</v>
      </c>
      <c r="B54" s="334">
        <v>56113</v>
      </c>
      <c r="C54" s="334">
        <v>6175</v>
      </c>
      <c r="D54" s="335">
        <v>11.004580043840107</v>
      </c>
    </row>
    <row r="55" spans="1:4" x14ac:dyDescent="0.3">
      <c r="A55" s="340" t="s">
        <v>638</v>
      </c>
      <c r="B55" s="334">
        <v>61328</v>
      </c>
      <c r="C55" s="334">
        <v>4428</v>
      </c>
      <c r="D55" s="335">
        <v>7.2201930602661095</v>
      </c>
    </row>
    <row r="56" spans="1:4" x14ac:dyDescent="0.3">
      <c r="A56" s="340" t="s">
        <v>452</v>
      </c>
      <c r="B56" s="334">
        <v>168372</v>
      </c>
      <c r="C56" s="334">
        <v>18336</v>
      </c>
      <c r="D56" s="335">
        <v>10.890171762525835</v>
      </c>
    </row>
    <row r="57" spans="1:4" x14ac:dyDescent="0.3">
      <c r="A57" s="340" t="s">
        <v>453</v>
      </c>
      <c r="B57" s="334">
        <v>149439</v>
      </c>
      <c r="C57" s="334">
        <v>17869</v>
      </c>
      <c r="D57" s="335">
        <v>11.95738729515053</v>
      </c>
    </row>
    <row r="58" spans="1:4" x14ac:dyDescent="0.3">
      <c r="A58" s="340" t="s">
        <v>505</v>
      </c>
      <c r="B58" s="334">
        <v>50185</v>
      </c>
      <c r="C58" s="334">
        <v>7485</v>
      </c>
      <c r="D58" s="335">
        <v>14.914815183819865</v>
      </c>
    </row>
    <row r="59" spans="1:4" x14ac:dyDescent="0.3">
      <c r="A59" s="340" t="s">
        <v>639</v>
      </c>
      <c r="B59" s="334">
        <v>53740</v>
      </c>
      <c r="C59" s="334">
        <v>4053</v>
      </c>
      <c r="D59" s="335">
        <v>7.5418682545589881</v>
      </c>
    </row>
    <row r="60" spans="1:4" x14ac:dyDescent="0.3">
      <c r="A60" s="340" t="s">
        <v>454</v>
      </c>
      <c r="B60" s="334">
        <v>47473</v>
      </c>
      <c r="C60" s="334">
        <v>5635</v>
      </c>
      <c r="D60" s="335">
        <v>11.869904998630801</v>
      </c>
    </row>
    <row r="61" spans="1:4" x14ac:dyDescent="0.3">
      <c r="A61" s="340" t="s">
        <v>609</v>
      </c>
      <c r="B61" s="334">
        <v>4655</v>
      </c>
      <c r="C61" s="334">
        <v>296</v>
      </c>
      <c r="D61" s="335">
        <v>6.3587540279269605</v>
      </c>
    </row>
    <row r="62" spans="1:4" x14ac:dyDescent="0.3">
      <c r="A62" s="340" t="s">
        <v>574</v>
      </c>
      <c r="B62" s="334">
        <v>77572</v>
      </c>
      <c r="C62" s="334">
        <v>9927</v>
      </c>
      <c r="D62" s="335">
        <v>12.797143299128551</v>
      </c>
    </row>
    <row r="63" spans="1:4" x14ac:dyDescent="0.3">
      <c r="A63" s="340" t="s">
        <v>455</v>
      </c>
      <c r="B63" s="334">
        <v>32275</v>
      </c>
      <c r="C63" s="334">
        <v>5072</v>
      </c>
      <c r="D63" s="335">
        <v>15.714949651432997</v>
      </c>
    </row>
    <row r="64" spans="1:4" x14ac:dyDescent="0.3">
      <c r="A64" s="340" t="s">
        <v>506</v>
      </c>
      <c r="B64" s="334">
        <v>27132</v>
      </c>
      <c r="C64" s="334">
        <v>3755</v>
      </c>
      <c r="D64" s="335">
        <v>13.839746424885742</v>
      </c>
    </row>
    <row r="65" spans="1:4" x14ac:dyDescent="0.3">
      <c r="A65" s="340" t="s">
        <v>695</v>
      </c>
      <c r="B65" s="334">
        <v>253805</v>
      </c>
      <c r="C65" s="334">
        <v>29123</v>
      </c>
      <c r="D65" s="335">
        <v>11.474557238825083</v>
      </c>
    </row>
    <row r="66" spans="1:4" x14ac:dyDescent="0.3">
      <c r="A66" s="340" t="s">
        <v>696</v>
      </c>
      <c r="B66" s="334">
        <v>40114</v>
      </c>
      <c r="C66" s="334">
        <v>4058</v>
      </c>
      <c r="D66" s="335">
        <v>10.116168918582041</v>
      </c>
    </row>
    <row r="67" spans="1:4" x14ac:dyDescent="0.3">
      <c r="A67" s="340" t="s">
        <v>432</v>
      </c>
      <c r="B67" s="334">
        <v>235959</v>
      </c>
      <c r="C67" s="334">
        <v>36620</v>
      </c>
      <c r="D67" s="335">
        <v>15.519645362117995</v>
      </c>
    </row>
    <row r="68" spans="1:4" x14ac:dyDescent="0.3">
      <c r="A68" s="340" t="s">
        <v>538</v>
      </c>
      <c r="B68" s="334">
        <v>137650</v>
      </c>
      <c r="C68" s="334">
        <v>25844</v>
      </c>
      <c r="D68" s="335">
        <v>18.775154377043226</v>
      </c>
    </row>
    <row r="69" spans="1:4" x14ac:dyDescent="0.3">
      <c r="A69" s="340" t="s">
        <v>483</v>
      </c>
      <c r="B69" s="334">
        <v>26195</v>
      </c>
      <c r="C69" s="334">
        <v>4025</v>
      </c>
      <c r="D69" s="335">
        <v>15.365527772475662</v>
      </c>
    </row>
    <row r="70" spans="1:4" x14ac:dyDescent="0.3">
      <c r="A70" s="340" t="s">
        <v>640</v>
      </c>
      <c r="B70" s="334">
        <v>46153</v>
      </c>
      <c r="C70" s="334">
        <v>3441</v>
      </c>
      <c r="D70" s="335">
        <v>7.4556366866725883</v>
      </c>
    </row>
    <row r="71" spans="1:4" x14ac:dyDescent="0.3">
      <c r="A71" s="340" t="s">
        <v>610</v>
      </c>
      <c r="B71" s="334">
        <v>154868</v>
      </c>
      <c r="C71" s="334">
        <v>25443</v>
      </c>
      <c r="D71" s="335">
        <v>16.428829713045946</v>
      </c>
    </row>
    <row r="72" spans="1:4" x14ac:dyDescent="0.3">
      <c r="A72" s="340" t="s">
        <v>575</v>
      </c>
      <c r="B72" s="334">
        <v>64610</v>
      </c>
      <c r="C72" s="334">
        <v>7095</v>
      </c>
      <c r="D72" s="335">
        <v>10.981272248877882</v>
      </c>
    </row>
    <row r="73" spans="1:4" x14ac:dyDescent="0.3">
      <c r="A73" s="340" t="s">
        <v>433</v>
      </c>
      <c r="B73" s="334">
        <v>49204</v>
      </c>
      <c r="C73" s="334">
        <v>6881</v>
      </c>
      <c r="D73" s="335">
        <v>13.9846353954963</v>
      </c>
    </row>
    <row r="74" spans="1:4" x14ac:dyDescent="0.3">
      <c r="A74" s="340" t="s">
        <v>641</v>
      </c>
      <c r="B74" s="334">
        <v>43292</v>
      </c>
      <c r="C74" s="334">
        <v>3232</v>
      </c>
      <c r="D74" s="335">
        <v>7.4655825556684832</v>
      </c>
    </row>
    <row r="75" spans="1:4" x14ac:dyDescent="0.3">
      <c r="A75" s="340" t="s">
        <v>507</v>
      </c>
      <c r="B75" s="334">
        <v>34005</v>
      </c>
      <c r="C75" s="334">
        <v>3820</v>
      </c>
      <c r="D75" s="335">
        <v>11.233642111454198</v>
      </c>
    </row>
    <row r="76" spans="1:4" x14ac:dyDescent="0.3">
      <c r="A76" s="340" t="s">
        <v>1746</v>
      </c>
      <c r="B76" s="334">
        <v>109670</v>
      </c>
      <c r="C76" s="334">
        <v>17089</v>
      </c>
      <c r="D76" s="335">
        <v>15.582201148901248</v>
      </c>
    </row>
    <row r="77" spans="1:4" x14ac:dyDescent="0.3">
      <c r="A77" s="340" t="s">
        <v>508</v>
      </c>
      <c r="B77" s="334">
        <v>33096</v>
      </c>
      <c r="C77" s="334">
        <v>4468</v>
      </c>
      <c r="D77" s="335">
        <v>13.500120860526952</v>
      </c>
    </row>
    <row r="78" spans="1:4" x14ac:dyDescent="0.3">
      <c r="A78" s="340" t="s">
        <v>484</v>
      </c>
      <c r="B78" s="334">
        <v>134672</v>
      </c>
      <c r="C78" s="334">
        <v>23941</v>
      </c>
      <c r="D78" s="335">
        <v>17.777266246881311</v>
      </c>
    </row>
    <row r="79" spans="1:4" x14ac:dyDescent="0.3">
      <c r="A79" s="340" t="s">
        <v>1747</v>
      </c>
      <c r="B79" s="334">
        <v>175109</v>
      </c>
      <c r="C79" s="334">
        <v>16280</v>
      </c>
      <c r="D79" s="335">
        <v>9.2970663986431301</v>
      </c>
    </row>
    <row r="80" spans="1:4" x14ac:dyDescent="0.3">
      <c r="A80" s="340" t="s">
        <v>642</v>
      </c>
      <c r="B80" s="334">
        <v>51976</v>
      </c>
      <c r="C80" s="334">
        <v>5146</v>
      </c>
      <c r="D80" s="335">
        <v>9.9007234108049875</v>
      </c>
    </row>
    <row r="81" spans="1:4" x14ac:dyDescent="0.3">
      <c r="A81" s="340" t="s">
        <v>1748</v>
      </c>
      <c r="B81" s="334">
        <v>138862</v>
      </c>
      <c r="C81" s="334">
        <v>23512</v>
      </c>
      <c r="D81" s="335">
        <v>16.931918019328542</v>
      </c>
    </row>
    <row r="82" spans="1:4" x14ac:dyDescent="0.3">
      <c r="A82" s="340" t="s">
        <v>611</v>
      </c>
      <c r="B82" s="334">
        <v>132407</v>
      </c>
      <c r="C82" s="334">
        <v>19643</v>
      </c>
      <c r="D82" s="335">
        <v>14.835318374406187</v>
      </c>
    </row>
    <row r="83" spans="1:4" x14ac:dyDescent="0.3">
      <c r="A83" s="340" t="s">
        <v>576</v>
      </c>
      <c r="B83" s="334">
        <v>37304</v>
      </c>
      <c r="C83" s="334">
        <v>5097</v>
      </c>
      <c r="D83" s="335">
        <v>13.663414111087283</v>
      </c>
    </row>
    <row r="84" spans="1:4" x14ac:dyDescent="0.3">
      <c r="A84" s="340" t="s">
        <v>697</v>
      </c>
      <c r="B84" s="334">
        <v>64942</v>
      </c>
      <c r="C84" s="334">
        <v>6148</v>
      </c>
      <c r="D84" s="335">
        <v>9.4669089341258346</v>
      </c>
    </row>
    <row r="85" spans="1:4" x14ac:dyDescent="0.3">
      <c r="A85" s="340" t="s">
        <v>643</v>
      </c>
      <c r="B85" s="334">
        <v>51044</v>
      </c>
      <c r="C85" s="334">
        <v>3048</v>
      </c>
      <c r="D85" s="335">
        <v>5.9713188621581388</v>
      </c>
    </row>
    <row r="86" spans="1:4" x14ac:dyDescent="0.3">
      <c r="A86" s="340" t="s">
        <v>577</v>
      </c>
      <c r="B86" s="334">
        <v>61040</v>
      </c>
      <c r="C86" s="334">
        <v>6351</v>
      </c>
      <c r="D86" s="335">
        <v>10.404652686762779</v>
      </c>
    </row>
    <row r="87" spans="1:4" x14ac:dyDescent="0.3">
      <c r="A87" s="340" t="s">
        <v>509</v>
      </c>
      <c r="B87" s="334">
        <v>65476</v>
      </c>
      <c r="C87" s="334">
        <v>10002</v>
      </c>
      <c r="D87" s="335">
        <v>15.275826256949109</v>
      </c>
    </row>
    <row r="88" spans="1:4" x14ac:dyDescent="0.3">
      <c r="A88" s="340" t="s">
        <v>510</v>
      </c>
      <c r="B88" s="334">
        <v>38220</v>
      </c>
      <c r="C88" s="334">
        <v>4785</v>
      </c>
      <c r="D88" s="335">
        <v>12.519623233908947</v>
      </c>
    </row>
    <row r="89" spans="1:4" x14ac:dyDescent="0.3">
      <c r="A89" s="340" t="s">
        <v>485</v>
      </c>
      <c r="B89" s="334">
        <v>152382</v>
      </c>
      <c r="C89" s="334">
        <v>21259</v>
      </c>
      <c r="D89" s="335">
        <v>13.951122836030502</v>
      </c>
    </row>
    <row r="90" spans="1:4" x14ac:dyDescent="0.3">
      <c r="A90" s="340" t="s">
        <v>539</v>
      </c>
      <c r="B90" s="334">
        <v>50487</v>
      </c>
      <c r="C90" s="334">
        <v>8464</v>
      </c>
      <c r="D90" s="335">
        <v>16.764711707964427</v>
      </c>
    </row>
    <row r="91" spans="1:4" x14ac:dyDescent="0.3">
      <c r="A91" s="340" t="s">
        <v>1749</v>
      </c>
      <c r="B91" s="334">
        <v>113142</v>
      </c>
      <c r="C91" s="334">
        <v>16181</v>
      </c>
      <c r="D91" s="335">
        <v>14.3014972335649</v>
      </c>
    </row>
    <row r="92" spans="1:4" x14ac:dyDescent="0.3">
      <c r="A92" s="340" t="s">
        <v>644</v>
      </c>
      <c r="B92" s="334">
        <v>48630</v>
      </c>
      <c r="C92" s="334">
        <v>4118</v>
      </c>
      <c r="D92" s="335">
        <v>8.4680238535883205</v>
      </c>
    </row>
    <row r="93" spans="1:4" x14ac:dyDescent="0.3">
      <c r="A93" s="340" t="s">
        <v>645</v>
      </c>
      <c r="B93" s="334">
        <v>56308</v>
      </c>
      <c r="C93" s="334">
        <v>3403</v>
      </c>
      <c r="D93" s="335">
        <v>6.0435462101299988</v>
      </c>
    </row>
    <row r="94" spans="1:4" x14ac:dyDescent="0.3">
      <c r="A94" s="340" t="s">
        <v>456</v>
      </c>
      <c r="B94" s="334">
        <v>24309</v>
      </c>
      <c r="C94" s="334">
        <v>3474</v>
      </c>
      <c r="D94" s="335">
        <v>14.291003332099223</v>
      </c>
    </row>
    <row r="95" spans="1:4" x14ac:dyDescent="0.3">
      <c r="A95" s="340" t="s">
        <v>646</v>
      </c>
      <c r="B95" s="334">
        <v>57075</v>
      </c>
      <c r="C95" s="334">
        <v>3017</v>
      </c>
      <c r="D95" s="335">
        <v>5.286027157249233</v>
      </c>
    </row>
    <row r="96" spans="1:4" x14ac:dyDescent="0.3">
      <c r="A96" s="340" t="s">
        <v>612</v>
      </c>
      <c r="B96" s="334">
        <v>127782</v>
      </c>
      <c r="C96" s="334">
        <v>20946</v>
      </c>
      <c r="D96" s="335">
        <v>16.391980091092641</v>
      </c>
    </row>
    <row r="97" spans="1:4" x14ac:dyDescent="0.3">
      <c r="A97" s="340" t="s">
        <v>578</v>
      </c>
      <c r="B97" s="334">
        <v>56254</v>
      </c>
      <c r="C97" s="334">
        <v>6332</v>
      </c>
      <c r="D97" s="335">
        <v>11.256088455932023</v>
      </c>
    </row>
    <row r="98" spans="1:4" x14ac:dyDescent="0.3">
      <c r="A98" s="340" t="s">
        <v>647</v>
      </c>
      <c r="B98" s="334">
        <v>32125</v>
      </c>
      <c r="C98" s="334">
        <v>2079</v>
      </c>
      <c r="D98" s="335">
        <v>6.4715953307392997</v>
      </c>
    </row>
    <row r="99" spans="1:4" x14ac:dyDescent="0.3">
      <c r="A99" s="340" t="s">
        <v>511</v>
      </c>
      <c r="B99" s="334">
        <v>52240</v>
      </c>
      <c r="C99" s="334">
        <v>6951</v>
      </c>
      <c r="D99" s="335">
        <v>13.305895865237366</v>
      </c>
    </row>
    <row r="100" spans="1:4" x14ac:dyDescent="0.3">
      <c r="A100" s="340" t="s">
        <v>698</v>
      </c>
      <c r="B100" s="334">
        <v>54298</v>
      </c>
      <c r="C100" s="334">
        <v>6439</v>
      </c>
      <c r="D100" s="335">
        <v>11.858631993811928</v>
      </c>
    </row>
    <row r="101" spans="1:4" x14ac:dyDescent="0.3">
      <c r="A101" s="340" t="s">
        <v>648</v>
      </c>
      <c r="B101" s="334">
        <v>50236</v>
      </c>
      <c r="C101" s="334">
        <v>2686</v>
      </c>
      <c r="D101" s="335">
        <v>5.3467632773309983</v>
      </c>
    </row>
    <row r="102" spans="1:4" x14ac:dyDescent="0.3">
      <c r="A102" s="340" t="s">
        <v>579</v>
      </c>
      <c r="B102" s="334">
        <v>43565</v>
      </c>
      <c r="C102" s="334">
        <v>6887</v>
      </c>
      <c r="D102" s="335">
        <v>15.80856191897165</v>
      </c>
    </row>
    <row r="103" spans="1:4" x14ac:dyDescent="0.3">
      <c r="A103" s="340" t="s">
        <v>1750</v>
      </c>
      <c r="B103" s="334">
        <v>50959</v>
      </c>
      <c r="C103" s="334">
        <v>4709</v>
      </c>
      <c r="D103" s="335">
        <v>9.240762181361486</v>
      </c>
    </row>
    <row r="104" spans="1:4" x14ac:dyDescent="0.3">
      <c r="A104" s="340" t="s">
        <v>699</v>
      </c>
      <c r="B104" s="334">
        <v>37627</v>
      </c>
      <c r="C104" s="334">
        <v>4795</v>
      </c>
      <c r="D104" s="335">
        <v>12.743508650702953</v>
      </c>
    </row>
    <row r="105" spans="1:4" x14ac:dyDescent="0.3">
      <c r="A105" s="340" t="s">
        <v>457</v>
      </c>
      <c r="B105" s="334">
        <v>36781</v>
      </c>
      <c r="C105" s="334">
        <v>4117</v>
      </c>
      <c r="D105" s="335">
        <v>11.193279138685734</v>
      </c>
    </row>
    <row r="106" spans="1:4" x14ac:dyDescent="0.3">
      <c r="A106" s="340" t="s">
        <v>434</v>
      </c>
      <c r="B106" s="334">
        <v>94124</v>
      </c>
      <c r="C106" s="334">
        <v>14183</v>
      </c>
      <c r="D106" s="335">
        <v>15.068420381624239</v>
      </c>
    </row>
    <row r="107" spans="1:4" x14ac:dyDescent="0.3">
      <c r="A107" s="340" t="s">
        <v>512</v>
      </c>
      <c r="B107" s="334">
        <v>53002</v>
      </c>
      <c r="C107" s="334">
        <v>6088</v>
      </c>
      <c r="D107" s="335">
        <v>11.486359005320553</v>
      </c>
    </row>
    <row r="108" spans="1:4" x14ac:dyDescent="0.3">
      <c r="A108" s="340" t="s">
        <v>700</v>
      </c>
      <c r="B108" s="334">
        <v>55588</v>
      </c>
      <c r="C108" s="334">
        <v>5795</v>
      </c>
      <c r="D108" s="335">
        <v>10.424911851478736</v>
      </c>
    </row>
    <row r="109" spans="1:4" x14ac:dyDescent="0.3">
      <c r="A109" s="340" t="s">
        <v>649</v>
      </c>
      <c r="B109" s="334">
        <v>38215</v>
      </c>
      <c r="C109" s="334">
        <v>2942</v>
      </c>
      <c r="D109" s="335">
        <v>7.69854769069737</v>
      </c>
    </row>
    <row r="110" spans="1:4" x14ac:dyDescent="0.3">
      <c r="A110" s="340" t="s">
        <v>650</v>
      </c>
      <c r="B110" s="334">
        <v>43668</v>
      </c>
      <c r="C110" s="334">
        <v>4104</v>
      </c>
      <c r="D110" s="335">
        <v>9.3981863149216824</v>
      </c>
    </row>
    <row r="111" spans="1:4" x14ac:dyDescent="0.3">
      <c r="A111" s="340" t="s">
        <v>580</v>
      </c>
      <c r="B111" s="334">
        <v>45472</v>
      </c>
      <c r="C111" s="334">
        <v>7451</v>
      </c>
      <c r="D111" s="335">
        <v>16.385907811400422</v>
      </c>
    </row>
    <row r="112" spans="1:4" x14ac:dyDescent="0.3">
      <c r="A112" s="340" t="s">
        <v>613</v>
      </c>
      <c r="B112" s="334">
        <v>108057</v>
      </c>
      <c r="C112" s="334">
        <v>18004</v>
      </c>
      <c r="D112" s="335">
        <v>16.661576760413485</v>
      </c>
    </row>
    <row r="113" spans="1:4" x14ac:dyDescent="0.3">
      <c r="A113" s="340" t="s">
        <v>651</v>
      </c>
      <c r="B113" s="334">
        <v>58420</v>
      </c>
      <c r="C113" s="334">
        <v>4008</v>
      </c>
      <c r="D113" s="335">
        <v>6.8606641561109214</v>
      </c>
    </row>
    <row r="114" spans="1:4" x14ac:dyDescent="0.3">
      <c r="A114" s="340" t="s">
        <v>1751</v>
      </c>
      <c r="B114" s="334">
        <v>108209</v>
      </c>
      <c r="C114" s="334">
        <v>17821</v>
      </c>
      <c r="D114" s="335">
        <v>16.469055254184035</v>
      </c>
    </row>
    <row r="115" spans="1:4" x14ac:dyDescent="0.3">
      <c r="A115" s="340" t="s">
        <v>458</v>
      </c>
      <c r="B115" s="334">
        <v>56233</v>
      </c>
      <c r="C115" s="334">
        <v>7889</v>
      </c>
      <c r="D115" s="335">
        <v>14.029128803371686</v>
      </c>
    </row>
    <row r="116" spans="1:4" x14ac:dyDescent="0.3">
      <c r="A116" s="340" t="s">
        <v>486</v>
      </c>
      <c r="B116" s="334">
        <v>40720</v>
      </c>
      <c r="C116" s="334">
        <v>5770</v>
      </c>
      <c r="D116" s="335">
        <v>14.169941060903732</v>
      </c>
    </row>
    <row r="117" spans="1:4" x14ac:dyDescent="0.3">
      <c r="A117" s="340" t="s">
        <v>1752</v>
      </c>
      <c r="B117" s="334">
        <v>86023</v>
      </c>
      <c r="C117" s="334">
        <v>12183</v>
      </c>
      <c r="D117" s="335">
        <v>14.16249142671146</v>
      </c>
    </row>
    <row r="118" spans="1:4" x14ac:dyDescent="0.3">
      <c r="A118" s="340" t="s">
        <v>513</v>
      </c>
      <c r="B118" s="334">
        <v>37494</v>
      </c>
      <c r="C118" s="334">
        <v>3625</v>
      </c>
      <c r="D118" s="335">
        <v>9.6682135808396001</v>
      </c>
    </row>
    <row r="119" spans="1:4" x14ac:dyDescent="0.3">
      <c r="A119" s="340" t="s">
        <v>614</v>
      </c>
      <c r="B119" s="334">
        <v>108473</v>
      </c>
      <c r="C119" s="334">
        <v>19798</v>
      </c>
      <c r="D119" s="335">
        <v>18.25154646778461</v>
      </c>
    </row>
    <row r="120" spans="1:4" x14ac:dyDescent="0.3">
      <c r="A120" s="340" t="s">
        <v>581</v>
      </c>
      <c r="B120" s="334">
        <v>37401</v>
      </c>
      <c r="C120" s="334">
        <v>4986</v>
      </c>
      <c r="D120" s="335">
        <v>13.331194353092163</v>
      </c>
    </row>
    <row r="121" spans="1:4" x14ac:dyDescent="0.3">
      <c r="A121" s="340" t="s">
        <v>487</v>
      </c>
      <c r="B121" s="334">
        <v>71628</v>
      </c>
      <c r="C121" s="334">
        <v>9217</v>
      </c>
      <c r="D121" s="335">
        <v>12.867872898866365</v>
      </c>
    </row>
    <row r="122" spans="1:4" x14ac:dyDescent="0.3">
      <c r="A122" s="340" t="s">
        <v>615</v>
      </c>
      <c r="B122" s="334">
        <v>89874</v>
      </c>
      <c r="C122" s="334">
        <v>13014</v>
      </c>
      <c r="D122" s="335">
        <v>14.480272381333867</v>
      </c>
    </row>
    <row r="123" spans="1:4" x14ac:dyDescent="0.3">
      <c r="A123" s="340" t="s">
        <v>652</v>
      </c>
      <c r="B123" s="334">
        <v>38395</v>
      </c>
      <c r="C123" s="334">
        <v>1831</v>
      </c>
      <c r="D123" s="335">
        <v>4.7688501106914964</v>
      </c>
    </row>
    <row r="124" spans="1:4" x14ac:dyDescent="0.3">
      <c r="A124" s="340" t="s">
        <v>435</v>
      </c>
      <c r="B124" s="334">
        <v>42645</v>
      </c>
      <c r="C124" s="334">
        <v>6292</v>
      </c>
      <c r="D124" s="335">
        <v>14.754367452221832</v>
      </c>
    </row>
    <row r="125" spans="1:4" x14ac:dyDescent="0.3">
      <c r="A125" s="340" t="s">
        <v>653</v>
      </c>
      <c r="B125" s="334">
        <v>44311</v>
      </c>
      <c r="C125" s="334">
        <v>4780</v>
      </c>
      <c r="D125" s="335">
        <v>10.787389135880481</v>
      </c>
    </row>
    <row r="126" spans="1:4" x14ac:dyDescent="0.3">
      <c r="A126" s="340" t="s">
        <v>654</v>
      </c>
      <c r="B126" s="334">
        <v>55280</v>
      </c>
      <c r="C126" s="334">
        <v>4121</v>
      </c>
      <c r="D126" s="335">
        <v>7.4547756874095512</v>
      </c>
    </row>
    <row r="127" spans="1:4" x14ac:dyDescent="0.3">
      <c r="A127" s="340" t="s">
        <v>616</v>
      </c>
      <c r="B127" s="334">
        <v>103763</v>
      </c>
      <c r="C127" s="334">
        <v>13655</v>
      </c>
      <c r="D127" s="335">
        <v>13.159796844732707</v>
      </c>
    </row>
    <row r="128" spans="1:4" x14ac:dyDescent="0.3">
      <c r="A128" s="340" t="s">
        <v>1753</v>
      </c>
      <c r="B128" s="334">
        <v>84028</v>
      </c>
      <c r="C128" s="334">
        <v>13902</v>
      </c>
      <c r="D128" s="335">
        <v>16.544485171609463</v>
      </c>
    </row>
    <row r="129" spans="1:4" x14ac:dyDescent="0.3">
      <c r="A129" s="340" t="s">
        <v>582</v>
      </c>
      <c r="B129" s="334">
        <v>42914</v>
      </c>
      <c r="C129" s="334">
        <v>4537</v>
      </c>
      <c r="D129" s="335">
        <v>10.572307405508692</v>
      </c>
    </row>
    <row r="130" spans="1:4" x14ac:dyDescent="0.3">
      <c r="A130" s="340" t="s">
        <v>514</v>
      </c>
      <c r="B130" s="334">
        <v>41854</v>
      </c>
      <c r="C130" s="334">
        <v>5499</v>
      </c>
      <c r="D130" s="335">
        <v>13.138529172838917</v>
      </c>
    </row>
    <row r="131" spans="1:4" x14ac:dyDescent="0.3">
      <c r="A131" s="340" t="s">
        <v>617</v>
      </c>
      <c r="B131" s="334">
        <v>107046</v>
      </c>
      <c r="C131" s="334">
        <v>14805</v>
      </c>
      <c r="D131" s="335">
        <v>13.830502774508155</v>
      </c>
    </row>
    <row r="132" spans="1:4" x14ac:dyDescent="0.3">
      <c r="A132" s="340" t="s">
        <v>515</v>
      </c>
      <c r="B132" s="334">
        <v>48696</v>
      </c>
      <c r="C132" s="334">
        <v>5566</v>
      </c>
      <c r="D132" s="335">
        <v>11.430096927879086</v>
      </c>
    </row>
    <row r="133" spans="1:4" x14ac:dyDescent="0.3">
      <c r="A133" s="340" t="s">
        <v>655</v>
      </c>
      <c r="B133" s="334">
        <v>59157</v>
      </c>
      <c r="C133" s="334">
        <v>3538</v>
      </c>
      <c r="D133" s="335">
        <v>5.9806954375644468</v>
      </c>
    </row>
    <row r="134" spans="1:4" x14ac:dyDescent="0.3">
      <c r="A134" s="340" t="s">
        <v>618</v>
      </c>
      <c r="B134" s="334">
        <v>101106</v>
      </c>
      <c r="C134" s="334">
        <v>15527</v>
      </c>
      <c r="D134" s="335">
        <v>15.357149921864183</v>
      </c>
    </row>
    <row r="135" spans="1:4" x14ac:dyDescent="0.3">
      <c r="A135" s="340" t="s">
        <v>583</v>
      </c>
      <c r="B135" s="334">
        <v>74808</v>
      </c>
      <c r="C135" s="334">
        <v>8487</v>
      </c>
      <c r="D135" s="335">
        <v>11.345043310875843</v>
      </c>
    </row>
    <row r="136" spans="1:4" x14ac:dyDescent="0.3">
      <c r="A136" s="340" t="s">
        <v>459</v>
      </c>
      <c r="B136" s="334">
        <v>36271</v>
      </c>
      <c r="C136" s="334">
        <v>5642</v>
      </c>
      <c r="D136" s="335">
        <v>15.555126685230626</v>
      </c>
    </row>
    <row r="137" spans="1:4" x14ac:dyDescent="0.3">
      <c r="A137" s="340" t="s">
        <v>584</v>
      </c>
      <c r="B137" s="334">
        <v>61715</v>
      </c>
      <c r="C137" s="334">
        <v>10701</v>
      </c>
      <c r="D137" s="335">
        <v>17.339382646034192</v>
      </c>
    </row>
    <row r="138" spans="1:4" x14ac:dyDescent="0.3">
      <c r="A138" s="340" t="s">
        <v>656</v>
      </c>
      <c r="B138" s="334">
        <v>65861</v>
      </c>
      <c r="C138" s="334">
        <v>5839</v>
      </c>
      <c r="D138" s="335">
        <v>8.8656412748060305</v>
      </c>
    </row>
    <row r="139" spans="1:4" x14ac:dyDescent="0.3">
      <c r="A139" s="340" t="s">
        <v>701</v>
      </c>
      <c r="B139" s="334">
        <v>1107</v>
      </c>
      <c r="C139" s="334">
        <v>130</v>
      </c>
      <c r="D139" s="335">
        <v>11.743450767841011</v>
      </c>
    </row>
    <row r="140" spans="1:4" x14ac:dyDescent="0.3">
      <c r="A140" s="340" t="s">
        <v>619</v>
      </c>
      <c r="B140" s="334">
        <v>99623</v>
      </c>
      <c r="C140" s="334">
        <v>14703</v>
      </c>
      <c r="D140" s="335">
        <v>14.758640073075494</v>
      </c>
    </row>
    <row r="141" spans="1:4" x14ac:dyDescent="0.3">
      <c r="A141" s="340" t="s">
        <v>620</v>
      </c>
      <c r="B141" s="334">
        <v>84022</v>
      </c>
      <c r="C141" s="334">
        <v>10809</v>
      </c>
      <c r="D141" s="335">
        <v>12.864487872223943</v>
      </c>
    </row>
    <row r="142" spans="1:4" x14ac:dyDescent="0.3">
      <c r="A142" s="340" t="s">
        <v>516</v>
      </c>
      <c r="B142" s="334">
        <v>42474</v>
      </c>
      <c r="C142" s="334">
        <v>5445</v>
      </c>
      <c r="D142" s="335">
        <v>12.819607289165136</v>
      </c>
    </row>
    <row r="143" spans="1:4" x14ac:dyDescent="0.3">
      <c r="A143" s="340" t="s">
        <v>1754</v>
      </c>
      <c r="B143" s="334">
        <v>67915</v>
      </c>
      <c r="C143" s="334">
        <v>11517</v>
      </c>
      <c r="D143" s="335">
        <v>16.957962158580578</v>
      </c>
    </row>
    <row r="144" spans="1:4" x14ac:dyDescent="0.3">
      <c r="A144" s="340" t="s">
        <v>1755</v>
      </c>
      <c r="B144" s="334">
        <v>119733</v>
      </c>
      <c r="C144" s="334">
        <v>23434</v>
      </c>
      <c r="D144" s="335">
        <v>19.571880768042227</v>
      </c>
    </row>
    <row r="145" spans="1:4" x14ac:dyDescent="0.3">
      <c r="A145" s="340" t="s">
        <v>621</v>
      </c>
      <c r="B145" s="334">
        <v>67990</v>
      </c>
      <c r="C145" s="334">
        <v>8424</v>
      </c>
      <c r="D145" s="335">
        <v>12.390057361376673</v>
      </c>
    </row>
    <row r="146" spans="1:4" x14ac:dyDescent="0.3">
      <c r="A146" s="340" t="s">
        <v>1756</v>
      </c>
      <c r="B146" s="334">
        <v>184520</v>
      </c>
      <c r="C146" s="334">
        <v>31027</v>
      </c>
      <c r="D146" s="335">
        <v>16.814979406026449</v>
      </c>
    </row>
    <row r="147" spans="1:4" x14ac:dyDescent="0.3">
      <c r="A147" s="340" t="s">
        <v>1757</v>
      </c>
      <c r="B147" s="334">
        <v>64896</v>
      </c>
      <c r="C147" s="334">
        <v>10049</v>
      </c>
      <c r="D147" s="335">
        <v>15.484775641025642</v>
      </c>
    </row>
    <row r="148" spans="1:4" x14ac:dyDescent="0.3">
      <c r="A148" s="340" t="s">
        <v>1758</v>
      </c>
      <c r="B148" s="334">
        <v>138398</v>
      </c>
      <c r="C148" s="334">
        <v>21844</v>
      </c>
      <c r="D148" s="335">
        <v>15.783465078975128</v>
      </c>
    </row>
    <row r="149" spans="1:4" x14ac:dyDescent="0.3">
      <c r="A149" s="340" t="s">
        <v>460</v>
      </c>
      <c r="B149" s="334">
        <v>61141</v>
      </c>
      <c r="C149" s="334">
        <v>8869</v>
      </c>
      <c r="D149" s="335">
        <v>14.505814428942934</v>
      </c>
    </row>
    <row r="150" spans="1:4" x14ac:dyDescent="0.3">
      <c r="A150" s="340" t="s">
        <v>1759</v>
      </c>
      <c r="B150" s="334">
        <v>341890</v>
      </c>
      <c r="C150" s="334">
        <v>57492</v>
      </c>
      <c r="D150" s="335">
        <v>16.815934949837665</v>
      </c>
    </row>
    <row r="151" spans="1:4" x14ac:dyDescent="0.3">
      <c r="A151" s="340" t="s">
        <v>517</v>
      </c>
      <c r="B151" s="334">
        <v>132344</v>
      </c>
      <c r="C151" s="334">
        <v>25118</v>
      </c>
      <c r="D151" s="335">
        <v>18.979326603397205</v>
      </c>
    </row>
    <row r="152" spans="1:4" x14ac:dyDescent="0.3">
      <c r="A152" s="340" t="s">
        <v>657</v>
      </c>
      <c r="B152" s="334">
        <v>45481</v>
      </c>
      <c r="C152" s="334">
        <v>3216</v>
      </c>
      <c r="D152" s="335">
        <v>7.0710846287460702</v>
      </c>
    </row>
    <row r="153" spans="1:4" x14ac:dyDescent="0.3">
      <c r="A153" s="340" t="s">
        <v>1760</v>
      </c>
      <c r="B153" s="334">
        <v>123821</v>
      </c>
      <c r="C153" s="334">
        <v>22576</v>
      </c>
      <c r="D153" s="335">
        <v>18.232771500795504</v>
      </c>
    </row>
    <row r="154" spans="1:4" x14ac:dyDescent="0.3">
      <c r="A154" s="340" t="s">
        <v>540</v>
      </c>
      <c r="B154" s="334">
        <v>44127</v>
      </c>
      <c r="C154" s="334">
        <v>5526</v>
      </c>
      <c r="D154" s="335">
        <v>12.522945135631247</v>
      </c>
    </row>
    <row r="155" spans="1:4" x14ac:dyDescent="0.3">
      <c r="A155" s="340" t="s">
        <v>518</v>
      </c>
      <c r="B155" s="334">
        <v>42754</v>
      </c>
      <c r="C155" s="334">
        <v>6568</v>
      </c>
      <c r="D155" s="335">
        <v>15.36230528137718</v>
      </c>
    </row>
    <row r="156" spans="1:4" x14ac:dyDescent="0.3">
      <c r="A156" s="340" t="s">
        <v>461</v>
      </c>
      <c r="B156" s="334">
        <v>217880</v>
      </c>
      <c r="C156" s="334">
        <v>39527</v>
      </c>
      <c r="D156" s="335">
        <v>18.141637598678169</v>
      </c>
    </row>
    <row r="157" spans="1:4" x14ac:dyDescent="0.3">
      <c r="A157" s="340" t="s">
        <v>585</v>
      </c>
      <c r="B157" s="334">
        <v>80287</v>
      </c>
      <c r="C157" s="334">
        <v>12886</v>
      </c>
      <c r="D157" s="335">
        <v>16.049920908739896</v>
      </c>
    </row>
    <row r="158" spans="1:4" x14ac:dyDescent="0.3">
      <c r="A158" s="340" t="s">
        <v>658</v>
      </c>
      <c r="B158" s="334">
        <v>68469</v>
      </c>
      <c r="C158" s="334">
        <v>5298</v>
      </c>
      <c r="D158" s="335">
        <v>7.7378083512246416</v>
      </c>
    </row>
    <row r="159" spans="1:4" x14ac:dyDescent="0.3">
      <c r="A159" s="340" t="s">
        <v>586</v>
      </c>
      <c r="B159" s="334">
        <v>27869</v>
      </c>
      <c r="C159" s="334">
        <v>3381</v>
      </c>
      <c r="D159" s="335">
        <v>12.131759302450753</v>
      </c>
    </row>
    <row r="160" spans="1:4" x14ac:dyDescent="0.3">
      <c r="A160" s="340" t="s">
        <v>541</v>
      </c>
      <c r="B160" s="334">
        <v>34464</v>
      </c>
      <c r="C160" s="334">
        <v>5208</v>
      </c>
      <c r="D160" s="335">
        <v>15.111420612813371</v>
      </c>
    </row>
    <row r="161" spans="1:4" x14ac:dyDescent="0.3">
      <c r="A161" s="340" t="s">
        <v>462</v>
      </c>
      <c r="B161" s="334">
        <v>215977</v>
      </c>
      <c r="C161" s="334">
        <v>42845</v>
      </c>
      <c r="D161" s="335">
        <v>19.837760502275707</v>
      </c>
    </row>
    <row r="162" spans="1:4" x14ac:dyDescent="0.3">
      <c r="A162" s="340" t="s">
        <v>519</v>
      </c>
      <c r="B162" s="334">
        <v>48239</v>
      </c>
      <c r="C162" s="334">
        <v>7421</v>
      </c>
      <c r="D162" s="335">
        <v>15.383818072513941</v>
      </c>
    </row>
    <row r="163" spans="1:4" x14ac:dyDescent="0.3">
      <c r="A163" s="340" t="s">
        <v>659</v>
      </c>
      <c r="B163" s="334">
        <v>114663</v>
      </c>
      <c r="C163" s="334">
        <v>10207</v>
      </c>
      <c r="D163" s="335">
        <v>8.9017381369753092</v>
      </c>
    </row>
    <row r="164" spans="1:4" x14ac:dyDescent="0.3">
      <c r="A164" s="340" t="s">
        <v>520</v>
      </c>
      <c r="B164" s="334">
        <v>23061</v>
      </c>
      <c r="C164" s="334">
        <v>2873</v>
      </c>
      <c r="D164" s="335">
        <v>12.458262868045617</v>
      </c>
    </row>
    <row r="165" spans="1:4" x14ac:dyDescent="0.3">
      <c r="A165" s="340" t="s">
        <v>702</v>
      </c>
      <c r="B165" s="334">
        <v>50896</v>
      </c>
      <c r="C165" s="334">
        <v>5354</v>
      </c>
      <c r="D165" s="335">
        <v>10.519490726186733</v>
      </c>
    </row>
    <row r="166" spans="1:4" x14ac:dyDescent="0.3">
      <c r="A166" s="340" t="s">
        <v>622</v>
      </c>
      <c r="B166" s="334">
        <v>84337</v>
      </c>
      <c r="C166" s="334">
        <v>12397</v>
      </c>
      <c r="D166" s="335">
        <v>14.699360897352291</v>
      </c>
    </row>
    <row r="167" spans="1:4" x14ac:dyDescent="0.3">
      <c r="A167" s="340" t="s">
        <v>703</v>
      </c>
      <c r="B167" s="334">
        <v>36079</v>
      </c>
      <c r="C167" s="334">
        <v>4162</v>
      </c>
      <c r="D167" s="335">
        <v>11.535796446686438</v>
      </c>
    </row>
    <row r="168" spans="1:4" x14ac:dyDescent="0.3">
      <c r="A168" s="340" t="s">
        <v>587</v>
      </c>
      <c r="B168" s="334">
        <v>43395</v>
      </c>
      <c r="C168" s="334">
        <v>5850</v>
      </c>
      <c r="D168" s="335">
        <v>13.480815762184584</v>
      </c>
    </row>
    <row r="169" spans="1:4" x14ac:dyDescent="0.3">
      <c r="A169" s="340" t="s">
        <v>660</v>
      </c>
      <c r="B169" s="334">
        <v>61810</v>
      </c>
      <c r="C169" s="334">
        <v>3572</v>
      </c>
      <c r="D169" s="335">
        <v>5.7790001617861186</v>
      </c>
    </row>
    <row r="170" spans="1:4" x14ac:dyDescent="0.3">
      <c r="A170" s="340" t="s">
        <v>436</v>
      </c>
      <c r="B170" s="334">
        <v>60318</v>
      </c>
      <c r="C170" s="334">
        <v>9966</v>
      </c>
      <c r="D170" s="335">
        <v>16.522431115090022</v>
      </c>
    </row>
    <row r="171" spans="1:4" x14ac:dyDescent="0.3">
      <c r="A171" s="340" t="s">
        <v>661</v>
      </c>
      <c r="B171" s="334">
        <v>106654</v>
      </c>
      <c r="C171" s="334">
        <v>6746</v>
      </c>
      <c r="D171" s="335">
        <v>6.3251261087254109</v>
      </c>
    </row>
    <row r="172" spans="1:4" x14ac:dyDescent="0.3">
      <c r="A172" s="340" t="s">
        <v>662</v>
      </c>
      <c r="B172" s="334">
        <v>38674</v>
      </c>
      <c r="C172" s="334">
        <v>2381</v>
      </c>
      <c r="D172" s="335">
        <v>6.1565909913637071</v>
      </c>
    </row>
    <row r="173" spans="1:4" x14ac:dyDescent="0.3">
      <c r="A173" s="340" t="s">
        <v>663</v>
      </c>
      <c r="B173" s="334">
        <v>82935</v>
      </c>
      <c r="C173" s="334">
        <v>5105</v>
      </c>
      <c r="D173" s="335">
        <v>6.1554229215650809</v>
      </c>
    </row>
    <row r="174" spans="1:4" x14ac:dyDescent="0.3">
      <c r="A174" s="340" t="s">
        <v>521</v>
      </c>
      <c r="B174" s="334">
        <v>52387</v>
      </c>
      <c r="C174" s="334">
        <v>7269</v>
      </c>
      <c r="D174" s="335">
        <v>13.87557981942085</v>
      </c>
    </row>
    <row r="175" spans="1:4" x14ac:dyDescent="0.3">
      <c r="A175" s="340" t="s">
        <v>437</v>
      </c>
      <c r="B175" s="334">
        <v>123566</v>
      </c>
      <c r="C175" s="334">
        <v>20222</v>
      </c>
      <c r="D175" s="335">
        <v>16.365343217389896</v>
      </c>
    </row>
    <row r="176" spans="1:4" x14ac:dyDescent="0.3">
      <c r="A176" s="340" t="s">
        <v>542</v>
      </c>
      <c r="B176" s="334">
        <v>56279</v>
      </c>
      <c r="C176" s="334">
        <v>10154</v>
      </c>
      <c r="D176" s="335">
        <v>18.042253771388971</v>
      </c>
    </row>
    <row r="177" spans="1:4" x14ac:dyDescent="0.3">
      <c r="A177" s="340" t="s">
        <v>1761</v>
      </c>
      <c r="B177" s="334">
        <v>108572</v>
      </c>
      <c r="C177" s="334">
        <v>23569</v>
      </c>
      <c r="D177" s="335">
        <v>21.708175220130421</v>
      </c>
    </row>
    <row r="178" spans="1:4" x14ac:dyDescent="0.3">
      <c r="A178" s="340" t="s">
        <v>704</v>
      </c>
      <c r="B178" s="334">
        <v>43963</v>
      </c>
      <c r="C178" s="334">
        <v>5073</v>
      </c>
      <c r="D178" s="335">
        <v>11.539248913859382</v>
      </c>
    </row>
    <row r="179" spans="1:4" x14ac:dyDescent="0.3">
      <c r="A179" s="340" t="s">
        <v>522</v>
      </c>
      <c r="B179" s="334">
        <v>46261</v>
      </c>
      <c r="C179" s="334">
        <v>6247</v>
      </c>
      <c r="D179" s="335">
        <v>13.503815308791422</v>
      </c>
    </row>
    <row r="180" spans="1:4" x14ac:dyDescent="0.3">
      <c r="A180" s="340" t="s">
        <v>488</v>
      </c>
      <c r="B180" s="334">
        <v>74239</v>
      </c>
      <c r="C180" s="334">
        <v>12396</v>
      </c>
      <c r="D180" s="335">
        <v>16.697423187273536</v>
      </c>
    </row>
    <row r="181" spans="1:4" x14ac:dyDescent="0.3">
      <c r="A181" s="340" t="s">
        <v>588</v>
      </c>
      <c r="B181" s="334">
        <v>57680</v>
      </c>
      <c r="C181" s="334">
        <v>6983</v>
      </c>
      <c r="D181" s="335">
        <v>12.106449375866852</v>
      </c>
    </row>
    <row r="182" spans="1:4" x14ac:dyDescent="0.3">
      <c r="A182" s="340" t="s">
        <v>523</v>
      </c>
      <c r="B182" s="334">
        <v>49191</v>
      </c>
      <c r="C182" s="334">
        <v>5860</v>
      </c>
      <c r="D182" s="335">
        <v>11.912748266959403</v>
      </c>
    </row>
    <row r="183" spans="1:4" x14ac:dyDescent="0.3">
      <c r="A183" s="340" t="s">
        <v>489</v>
      </c>
      <c r="B183" s="334">
        <v>75168</v>
      </c>
      <c r="C183" s="334">
        <v>12097</v>
      </c>
      <c r="D183" s="335">
        <v>16.093284376330352</v>
      </c>
    </row>
    <row r="184" spans="1:4" x14ac:dyDescent="0.3">
      <c r="A184" s="340" t="s">
        <v>589</v>
      </c>
      <c r="B184" s="334">
        <v>49840</v>
      </c>
      <c r="C184" s="334">
        <v>7866</v>
      </c>
      <c r="D184" s="335">
        <v>15.782504012841091</v>
      </c>
    </row>
    <row r="185" spans="1:4" x14ac:dyDescent="0.3">
      <c r="A185" s="340" t="s">
        <v>705</v>
      </c>
      <c r="B185" s="334">
        <v>97431</v>
      </c>
      <c r="C185" s="334">
        <v>8322</v>
      </c>
      <c r="D185" s="335">
        <v>8.5414293192105184</v>
      </c>
    </row>
    <row r="186" spans="1:4" x14ac:dyDescent="0.3">
      <c r="A186" s="340" t="s">
        <v>438</v>
      </c>
      <c r="B186" s="334">
        <v>96192</v>
      </c>
      <c r="C186" s="334">
        <v>12423</v>
      </c>
      <c r="D186" s="335">
        <v>12.914795409181638</v>
      </c>
    </row>
    <row r="187" spans="1:4" x14ac:dyDescent="0.3">
      <c r="A187" s="340" t="s">
        <v>543</v>
      </c>
      <c r="B187" s="334">
        <v>27687</v>
      </c>
      <c r="C187" s="334">
        <v>4492</v>
      </c>
      <c r="D187" s="335">
        <v>16.224220753422184</v>
      </c>
    </row>
    <row r="188" spans="1:4" x14ac:dyDescent="0.3">
      <c r="A188" s="340" t="s">
        <v>524</v>
      </c>
      <c r="B188" s="334">
        <v>41941</v>
      </c>
      <c r="C188" s="334">
        <v>5386</v>
      </c>
      <c r="D188" s="335">
        <v>12.841849264442908</v>
      </c>
    </row>
    <row r="189" spans="1:4" x14ac:dyDescent="0.3">
      <c r="A189" s="340" t="s">
        <v>525</v>
      </c>
      <c r="B189" s="334">
        <v>95196</v>
      </c>
      <c r="C189" s="334">
        <v>11970</v>
      </c>
      <c r="D189" s="335">
        <v>12.574057733518215</v>
      </c>
    </row>
    <row r="190" spans="1:4" x14ac:dyDescent="0.3">
      <c r="A190" s="340" t="s">
        <v>439</v>
      </c>
      <c r="B190" s="334">
        <v>146167</v>
      </c>
      <c r="C190" s="334">
        <v>20640</v>
      </c>
      <c r="D190" s="335">
        <v>14.120834388062969</v>
      </c>
    </row>
    <row r="191" spans="1:4" x14ac:dyDescent="0.3">
      <c r="A191" s="340" t="s">
        <v>590</v>
      </c>
      <c r="B191" s="334">
        <v>64957</v>
      </c>
      <c r="C191" s="334">
        <v>12176</v>
      </c>
      <c r="D191" s="335">
        <v>18.744708037624889</v>
      </c>
    </row>
    <row r="192" spans="1:4" x14ac:dyDescent="0.3">
      <c r="A192" s="340" t="s">
        <v>526</v>
      </c>
      <c r="B192" s="334">
        <v>135580</v>
      </c>
      <c r="C192" s="334">
        <v>25068</v>
      </c>
      <c r="D192" s="335">
        <v>18.489452721640358</v>
      </c>
    </row>
    <row r="193" spans="1:4" x14ac:dyDescent="0.3">
      <c r="A193" s="340" t="s">
        <v>544</v>
      </c>
      <c r="B193" s="334">
        <v>56332</v>
      </c>
      <c r="C193" s="334">
        <v>9042</v>
      </c>
      <c r="D193" s="335">
        <v>16.051267485620961</v>
      </c>
    </row>
    <row r="194" spans="1:4" x14ac:dyDescent="0.3">
      <c r="A194" s="340" t="s">
        <v>527</v>
      </c>
      <c r="B194" s="334">
        <v>23030</v>
      </c>
      <c r="C194" s="334">
        <v>2349</v>
      </c>
      <c r="D194" s="335">
        <v>10.199739470256187</v>
      </c>
    </row>
    <row r="195" spans="1:4" x14ac:dyDescent="0.3">
      <c r="A195" s="340" t="s">
        <v>1762</v>
      </c>
      <c r="B195" s="334">
        <v>94858</v>
      </c>
      <c r="C195" s="334">
        <v>14439</v>
      </c>
      <c r="D195" s="335">
        <v>15.221699803917435</v>
      </c>
    </row>
    <row r="196" spans="1:4" x14ac:dyDescent="0.3">
      <c r="A196" s="340" t="s">
        <v>664</v>
      </c>
      <c r="B196" s="334">
        <v>59850</v>
      </c>
      <c r="C196" s="334">
        <v>5893</v>
      </c>
      <c r="D196" s="335">
        <v>9.8462823725981625</v>
      </c>
    </row>
    <row r="197" spans="1:4" x14ac:dyDescent="0.3">
      <c r="A197" s="340" t="s">
        <v>463</v>
      </c>
      <c r="B197" s="334">
        <v>39460</v>
      </c>
      <c r="C197" s="334">
        <v>6818</v>
      </c>
      <c r="D197" s="335">
        <v>17.278256462240243</v>
      </c>
    </row>
    <row r="198" spans="1:4" x14ac:dyDescent="0.3">
      <c r="A198" s="340" t="s">
        <v>591</v>
      </c>
      <c r="B198" s="334">
        <v>80172</v>
      </c>
      <c r="C198" s="334">
        <v>12192</v>
      </c>
      <c r="D198" s="335">
        <v>15.207304295764107</v>
      </c>
    </row>
    <row r="199" spans="1:4" x14ac:dyDescent="0.3">
      <c r="A199" s="340" t="s">
        <v>706</v>
      </c>
      <c r="B199" s="334">
        <v>120391</v>
      </c>
      <c r="C199" s="334">
        <v>14867</v>
      </c>
      <c r="D199" s="335">
        <v>12.348929737272719</v>
      </c>
    </row>
    <row r="200" spans="1:4" x14ac:dyDescent="0.3">
      <c r="A200" s="340" t="s">
        <v>665</v>
      </c>
      <c r="B200" s="334">
        <v>92144</v>
      </c>
      <c r="C200" s="334">
        <v>9873</v>
      </c>
      <c r="D200" s="335">
        <v>10.714750824795971</v>
      </c>
    </row>
    <row r="201" spans="1:4" x14ac:dyDescent="0.3">
      <c r="A201" s="340" t="s">
        <v>464</v>
      </c>
      <c r="B201" s="334">
        <v>60749</v>
      </c>
      <c r="C201" s="334">
        <v>9181</v>
      </c>
      <c r="D201" s="335">
        <v>15.113005975407004</v>
      </c>
    </row>
    <row r="202" spans="1:4" x14ac:dyDescent="0.3">
      <c r="A202" s="340" t="s">
        <v>666</v>
      </c>
      <c r="B202" s="334">
        <v>67961</v>
      </c>
      <c r="C202" s="334">
        <v>6999</v>
      </c>
      <c r="D202" s="335">
        <v>10.298553582201556</v>
      </c>
    </row>
    <row r="203" spans="1:4" x14ac:dyDescent="0.3">
      <c r="A203" s="340" t="s">
        <v>623</v>
      </c>
      <c r="B203" s="334">
        <v>105841</v>
      </c>
      <c r="C203" s="334">
        <v>16336</v>
      </c>
      <c r="D203" s="335">
        <v>15.434472463412099</v>
      </c>
    </row>
    <row r="204" spans="1:4" x14ac:dyDescent="0.3">
      <c r="A204" s="340" t="s">
        <v>440</v>
      </c>
      <c r="B204" s="334">
        <v>62870</v>
      </c>
      <c r="C204" s="334">
        <v>9066</v>
      </c>
      <c r="D204" s="335">
        <v>14.420232225226659</v>
      </c>
    </row>
    <row r="205" spans="1:4" x14ac:dyDescent="0.3">
      <c r="A205" s="340" t="s">
        <v>545</v>
      </c>
      <c r="B205" s="334">
        <v>37065</v>
      </c>
      <c r="C205" s="334">
        <v>5406</v>
      </c>
      <c r="D205" s="335">
        <v>14.585188182921893</v>
      </c>
    </row>
    <row r="206" spans="1:4" x14ac:dyDescent="0.3">
      <c r="A206" s="340" t="s">
        <v>667</v>
      </c>
      <c r="B206" s="334">
        <v>59907</v>
      </c>
      <c r="C206" s="334">
        <v>3675</v>
      </c>
      <c r="D206" s="335">
        <v>6.1345084881566425</v>
      </c>
    </row>
    <row r="207" spans="1:4" x14ac:dyDescent="0.3">
      <c r="A207" s="340" t="s">
        <v>465</v>
      </c>
      <c r="B207" s="334">
        <v>25463</v>
      </c>
      <c r="C207" s="334">
        <v>2978</v>
      </c>
      <c r="D207" s="335">
        <v>11.695401170325571</v>
      </c>
    </row>
    <row r="208" spans="1:4" x14ac:dyDescent="0.3">
      <c r="A208" s="340" t="s">
        <v>624</v>
      </c>
      <c r="B208" s="334">
        <v>85182</v>
      </c>
      <c r="C208" s="334">
        <v>9034</v>
      </c>
      <c r="D208" s="335">
        <v>10.605526989270034</v>
      </c>
    </row>
    <row r="209" spans="1:4" x14ac:dyDescent="0.3">
      <c r="A209" s="340" t="s">
        <v>490</v>
      </c>
      <c r="B209" s="334">
        <v>21636</v>
      </c>
      <c r="C209" s="334">
        <v>3516</v>
      </c>
      <c r="D209" s="335">
        <v>16.250693288962839</v>
      </c>
    </row>
    <row r="210" spans="1:4" x14ac:dyDescent="0.3">
      <c r="A210" s="340" t="s">
        <v>466</v>
      </c>
      <c r="B210" s="334">
        <v>92405</v>
      </c>
      <c r="C210" s="334">
        <v>14537</v>
      </c>
      <c r="D210" s="335">
        <v>15.731832693036091</v>
      </c>
    </row>
    <row r="211" spans="1:4" x14ac:dyDescent="0.3">
      <c r="A211" s="340" t="s">
        <v>592</v>
      </c>
      <c r="B211" s="334">
        <v>36255</v>
      </c>
      <c r="C211" s="334">
        <v>3624</v>
      </c>
      <c r="D211" s="335">
        <v>9.9958626396359129</v>
      </c>
    </row>
    <row r="212" spans="1:4" x14ac:dyDescent="0.3">
      <c r="A212" s="340" t="s">
        <v>467</v>
      </c>
      <c r="B212" s="334">
        <v>30654</v>
      </c>
      <c r="C212" s="334">
        <v>4549</v>
      </c>
      <c r="D212" s="335">
        <v>14.839825145168655</v>
      </c>
    </row>
    <row r="213" spans="1:4" x14ac:dyDescent="0.3">
      <c r="A213" s="340" t="s">
        <v>668</v>
      </c>
      <c r="B213" s="334">
        <v>44106</v>
      </c>
      <c r="C213" s="334">
        <v>3807</v>
      </c>
      <c r="D213" s="335">
        <v>8.6314787103795414</v>
      </c>
    </row>
    <row r="214" spans="1:4" x14ac:dyDescent="0.3">
      <c r="A214" s="340" t="s">
        <v>1763</v>
      </c>
      <c r="B214" s="334">
        <v>115456</v>
      </c>
      <c r="C214" s="334">
        <v>19680</v>
      </c>
      <c r="D214" s="335">
        <v>17.045454545454543</v>
      </c>
    </row>
    <row r="215" spans="1:4" x14ac:dyDescent="0.3">
      <c r="A215" s="340" t="s">
        <v>546</v>
      </c>
      <c r="B215" s="334">
        <v>44782</v>
      </c>
      <c r="C215" s="334">
        <v>6559</v>
      </c>
      <c r="D215" s="335">
        <v>14.646509758385065</v>
      </c>
    </row>
    <row r="216" spans="1:4" x14ac:dyDescent="0.3">
      <c r="A216" s="340" t="s">
        <v>669</v>
      </c>
      <c r="B216" s="334">
        <v>35393</v>
      </c>
      <c r="C216" s="334">
        <v>2220</v>
      </c>
      <c r="D216" s="335">
        <v>6.2724267510524676</v>
      </c>
    </row>
    <row r="217" spans="1:4" x14ac:dyDescent="0.3">
      <c r="A217" s="340" t="s">
        <v>528</v>
      </c>
      <c r="B217" s="334">
        <v>49271</v>
      </c>
      <c r="C217" s="334">
        <v>4856</v>
      </c>
      <c r="D217" s="335">
        <v>9.8556960483854592</v>
      </c>
    </row>
    <row r="218" spans="1:4" x14ac:dyDescent="0.3">
      <c r="A218" s="340" t="s">
        <v>670</v>
      </c>
      <c r="B218" s="334">
        <v>39418</v>
      </c>
      <c r="C218" s="334">
        <v>3040</v>
      </c>
      <c r="D218" s="335">
        <v>7.7122126947080014</v>
      </c>
    </row>
    <row r="219" spans="1:4" x14ac:dyDescent="0.3">
      <c r="A219" s="340" t="s">
        <v>1764</v>
      </c>
      <c r="B219" s="334">
        <v>16102</v>
      </c>
      <c r="C219" s="334">
        <v>1890</v>
      </c>
      <c r="D219" s="335">
        <v>11.737672338839895</v>
      </c>
    </row>
    <row r="220" spans="1:4" x14ac:dyDescent="0.3">
      <c r="A220" s="340" t="s">
        <v>491</v>
      </c>
      <c r="B220" s="334">
        <v>24145</v>
      </c>
      <c r="C220" s="334">
        <v>3894</v>
      </c>
      <c r="D220" s="335">
        <v>16.127562642369021</v>
      </c>
    </row>
    <row r="221" spans="1:4" x14ac:dyDescent="0.3">
      <c r="A221" s="340" t="s">
        <v>468</v>
      </c>
      <c r="B221" s="334">
        <v>109335</v>
      </c>
      <c r="C221" s="334">
        <v>17068</v>
      </c>
      <c r="D221" s="335">
        <v>15.610737641194493</v>
      </c>
    </row>
    <row r="222" spans="1:4" x14ac:dyDescent="0.3">
      <c r="A222" s="340" t="s">
        <v>1765</v>
      </c>
      <c r="B222" s="334">
        <v>129918</v>
      </c>
      <c r="C222" s="334">
        <v>27216</v>
      </c>
      <c r="D222" s="335">
        <v>20.948598346649426</v>
      </c>
    </row>
    <row r="223" spans="1:4" x14ac:dyDescent="0.3">
      <c r="A223" s="340" t="s">
        <v>492</v>
      </c>
      <c r="B223" s="334">
        <v>52640</v>
      </c>
      <c r="C223" s="334">
        <v>8824</v>
      </c>
      <c r="D223" s="335">
        <v>16.762917933130701</v>
      </c>
    </row>
    <row r="224" spans="1:4" x14ac:dyDescent="0.3">
      <c r="A224" s="340" t="s">
        <v>707</v>
      </c>
      <c r="B224" s="334">
        <v>53755</v>
      </c>
      <c r="C224" s="334">
        <v>5815</v>
      </c>
      <c r="D224" s="335">
        <v>10.817598362942981</v>
      </c>
    </row>
    <row r="225" spans="1:4" x14ac:dyDescent="0.3">
      <c r="A225" s="340" t="s">
        <v>469</v>
      </c>
      <c r="B225" s="334">
        <v>124658</v>
      </c>
      <c r="C225" s="334">
        <v>17160</v>
      </c>
      <c r="D225" s="335">
        <v>13.76566285356736</v>
      </c>
    </row>
    <row r="226" spans="1:4" x14ac:dyDescent="0.3">
      <c r="A226" s="340" t="s">
        <v>493</v>
      </c>
      <c r="B226" s="334">
        <v>36812</v>
      </c>
      <c r="C226" s="334">
        <v>4857</v>
      </c>
      <c r="D226" s="335">
        <v>13.194067152015649</v>
      </c>
    </row>
    <row r="227" spans="1:4" x14ac:dyDescent="0.3">
      <c r="A227" s="340" t="s">
        <v>671</v>
      </c>
      <c r="B227" s="334">
        <v>50737</v>
      </c>
      <c r="C227" s="334">
        <v>3383</v>
      </c>
      <c r="D227" s="335">
        <v>6.6677178390523686</v>
      </c>
    </row>
    <row r="228" spans="1:4" x14ac:dyDescent="0.3">
      <c r="A228" s="340" t="s">
        <v>494</v>
      </c>
      <c r="B228" s="334">
        <v>245150</v>
      </c>
      <c r="C228" s="334">
        <v>42801</v>
      </c>
      <c r="D228" s="335">
        <v>17.459106669386092</v>
      </c>
    </row>
    <row r="229" spans="1:4" x14ac:dyDescent="0.3">
      <c r="A229" s="340" t="s">
        <v>547</v>
      </c>
      <c r="B229" s="334">
        <v>138460</v>
      </c>
      <c r="C229" s="334">
        <v>22819</v>
      </c>
      <c r="D229" s="335">
        <v>16.480572006355626</v>
      </c>
    </row>
    <row r="230" spans="1:4" x14ac:dyDescent="0.3">
      <c r="A230" s="340" t="s">
        <v>672</v>
      </c>
      <c r="B230" s="334">
        <v>54738</v>
      </c>
      <c r="C230" s="334">
        <v>5105</v>
      </c>
      <c r="D230" s="335">
        <v>9.3262450217399255</v>
      </c>
    </row>
    <row r="231" spans="1:4" x14ac:dyDescent="0.3">
      <c r="A231" s="340" t="s">
        <v>548</v>
      </c>
      <c r="B231" s="334">
        <v>92008</v>
      </c>
      <c r="C231" s="334">
        <v>11483</v>
      </c>
      <c r="D231" s="335">
        <v>12.480436483784018</v>
      </c>
    </row>
    <row r="232" spans="1:4" x14ac:dyDescent="0.3">
      <c r="A232" s="340" t="s">
        <v>1766</v>
      </c>
      <c r="B232" s="334">
        <v>69164</v>
      </c>
      <c r="C232" s="334">
        <v>7406</v>
      </c>
      <c r="D232" s="335">
        <v>10.707882713550402</v>
      </c>
    </row>
    <row r="233" spans="1:4" x14ac:dyDescent="0.3">
      <c r="A233" s="340" t="s">
        <v>593</v>
      </c>
      <c r="B233" s="334">
        <v>64768</v>
      </c>
      <c r="C233" s="334">
        <v>6677</v>
      </c>
      <c r="D233" s="335">
        <v>10.309103260869565</v>
      </c>
    </row>
    <row r="234" spans="1:4" x14ac:dyDescent="0.3">
      <c r="A234" s="340" t="s">
        <v>529</v>
      </c>
      <c r="B234" s="334">
        <v>41778</v>
      </c>
      <c r="C234" s="334">
        <v>4916</v>
      </c>
      <c r="D234" s="335">
        <v>11.766958686389966</v>
      </c>
    </row>
    <row r="235" spans="1:4" x14ac:dyDescent="0.3">
      <c r="A235" s="340" t="s">
        <v>708</v>
      </c>
      <c r="B235" s="334">
        <v>118445</v>
      </c>
      <c r="C235" s="334">
        <v>9439</v>
      </c>
      <c r="D235" s="335">
        <v>7.9690995820845112</v>
      </c>
    </row>
    <row r="236" spans="1:4" x14ac:dyDescent="0.3">
      <c r="A236" s="340" t="s">
        <v>709</v>
      </c>
      <c r="B236" s="334">
        <v>40597</v>
      </c>
      <c r="C236" s="334">
        <v>3834</v>
      </c>
      <c r="D236" s="335">
        <v>9.4440475897233789</v>
      </c>
    </row>
    <row r="237" spans="1:4" x14ac:dyDescent="0.3">
      <c r="A237" s="340" t="s">
        <v>530</v>
      </c>
      <c r="B237" s="334">
        <v>39908</v>
      </c>
      <c r="C237" s="334">
        <v>5711</v>
      </c>
      <c r="D237" s="335">
        <v>14.310413952089807</v>
      </c>
    </row>
    <row r="238" spans="1:4" x14ac:dyDescent="0.3">
      <c r="A238" s="340" t="s">
        <v>531</v>
      </c>
      <c r="B238" s="334">
        <v>61485</v>
      </c>
      <c r="C238" s="334">
        <v>7450</v>
      </c>
      <c r="D238" s="335">
        <v>12.116776449540538</v>
      </c>
    </row>
    <row r="239" spans="1:4" x14ac:dyDescent="0.3">
      <c r="A239" s="340" t="s">
        <v>470</v>
      </c>
      <c r="B239" s="334">
        <v>49212</v>
      </c>
      <c r="C239" s="334">
        <v>5883</v>
      </c>
      <c r="D239" s="335">
        <v>11.954401365520605</v>
      </c>
    </row>
    <row r="240" spans="1:4" x14ac:dyDescent="0.3">
      <c r="A240" s="340" t="s">
        <v>594</v>
      </c>
      <c r="B240" s="334">
        <v>57082</v>
      </c>
      <c r="C240" s="334">
        <v>7571</v>
      </c>
      <c r="D240" s="335">
        <v>13.263375494902071</v>
      </c>
    </row>
    <row r="241" spans="1:4" x14ac:dyDescent="0.3">
      <c r="A241" s="340" t="s">
        <v>532</v>
      </c>
      <c r="B241" s="334">
        <v>37387</v>
      </c>
      <c r="C241" s="334">
        <v>3921</v>
      </c>
      <c r="D241" s="335">
        <v>10.487602642629792</v>
      </c>
    </row>
    <row r="242" spans="1:4" x14ac:dyDescent="0.3">
      <c r="A242" s="340" t="s">
        <v>673</v>
      </c>
      <c r="B242" s="334">
        <v>58520</v>
      </c>
      <c r="C242" s="334">
        <v>3748</v>
      </c>
      <c r="D242" s="335">
        <v>6.4046479835953516</v>
      </c>
    </row>
    <row r="243" spans="1:4" x14ac:dyDescent="0.3">
      <c r="A243" s="340" t="s">
        <v>471</v>
      </c>
      <c r="B243" s="334">
        <v>48730</v>
      </c>
      <c r="C243" s="334">
        <v>5240</v>
      </c>
      <c r="D243" s="335">
        <v>10.753129489021136</v>
      </c>
    </row>
    <row r="244" spans="1:4" x14ac:dyDescent="0.3">
      <c r="A244" s="340" t="s">
        <v>710</v>
      </c>
      <c r="B244" s="334">
        <v>76708</v>
      </c>
      <c r="C244" s="334">
        <v>8445</v>
      </c>
      <c r="D244" s="335">
        <v>11.009281952338739</v>
      </c>
    </row>
    <row r="245" spans="1:4" x14ac:dyDescent="0.3">
      <c r="A245" s="340" t="s">
        <v>549</v>
      </c>
      <c r="B245" s="334">
        <v>47611</v>
      </c>
      <c r="C245" s="334">
        <v>5919</v>
      </c>
      <c r="D245" s="335">
        <v>12.432001008170381</v>
      </c>
    </row>
    <row r="246" spans="1:4" x14ac:dyDescent="0.3">
      <c r="A246" s="340" t="s">
        <v>441</v>
      </c>
      <c r="B246" s="334">
        <v>70930</v>
      </c>
      <c r="C246" s="334">
        <v>10457</v>
      </c>
      <c r="D246" s="335">
        <v>14.742704074439589</v>
      </c>
    </row>
    <row r="247" spans="1:4" x14ac:dyDescent="0.3">
      <c r="A247" s="340" t="s">
        <v>674</v>
      </c>
      <c r="B247" s="334">
        <v>106104</v>
      </c>
      <c r="C247" s="334">
        <v>11367</v>
      </c>
      <c r="D247" s="335">
        <v>10.713073965166252</v>
      </c>
    </row>
    <row r="248" spans="1:4" x14ac:dyDescent="0.3">
      <c r="A248" s="340" t="s">
        <v>595</v>
      </c>
      <c r="B248" s="334">
        <v>80525</v>
      </c>
      <c r="C248" s="334">
        <v>11904</v>
      </c>
      <c r="D248" s="335">
        <v>14.782986650108661</v>
      </c>
    </row>
    <row r="249" spans="1:4" x14ac:dyDescent="0.3">
      <c r="A249" s="340" t="s">
        <v>625</v>
      </c>
      <c r="B249" s="334">
        <v>128171</v>
      </c>
      <c r="C249" s="334">
        <v>18765</v>
      </c>
      <c r="D249" s="335">
        <v>14.64059732700845</v>
      </c>
    </row>
    <row r="250" spans="1:4" x14ac:dyDescent="0.3">
      <c r="A250" s="340" t="s">
        <v>675</v>
      </c>
      <c r="B250" s="334">
        <v>42694</v>
      </c>
      <c r="C250" s="334">
        <v>2817</v>
      </c>
      <c r="D250" s="335">
        <v>6.598116831404881</v>
      </c>
    </row>
    <row r="251" spans="1:4" x14ac:dyDescent="0.3">
      <c r="A251" s="340" t="s">
        <v>596</v>
      </c>
      <c r="B251" s="334">
        <v>60507</v>
      </c>
      <c r="C251" s="334">
        <v>5623</v>
      </c>
      <c r="D251" s="335">
        <v>9.293139636736246</v>
      </c>
    </row>
    <row r="252" spans="1:4" x14ac:dyDescent="0.3">
      <c r="A252" s="340" t="s">
        <v>472</v>
      </c>
      <c r="B252" s="334">
        <v>80065</v>
      </c>
      <c r="C252" s="334">
        <v>11333</v>
      </c>
      <c r="D252" s="335">
        <v>14.154749266221195</v>
      </c>
    </row>
    <row r="253" spans="1:4" x14ac:dyDescent="0.3">
      <c r="A253" s="340" t="s">
        <v>550</v>
      </c>
      <c r="B253" s="334">
        <v>59511</v>
      </c>
      <c r="C253" s="334">
        <v>8493</v>
      </c>
      <c r="D253" s="335">
        <v>14.271311186167262</v>
      </c>
    </row>
    <row r="254" spans="1:4" x14ac:dyDescent="0.3">
      <c r="A254" s="340" t="s">
        <v>551</v>
      </c>
      <c r="B254" s="334">
        <v>44648</v>
      </c>
      <c r="C254" s="334">
        <v>7216</v>
      </c>
      <c r="D254" s="335">
        <v>16.161978140118258</v>
      </c>
    </row>
    <row r="255" spans="1:4" x14ac:dyDescent="0.3">
      <c r="A255" s="340" t="s">
        <v>597</v>
      </c>
      <c r="B255" s="334">
        <v>37653</v>
      </c>
      <c r="C255" s="334">
        <v>4534</v>
      </c>
      <c r="D255" s="335">
        <v>12.041537194911427</v>
      </c>
    </row>
    <row r="256" spans="1:4" x14ac:dyDescent="0.3">
      <c r="A256" s="340" t="s">
        <v>473</v>
      </c>
      <c r="B256" s="334">
        <v>128929</v>
      </c>
      <c r="C256" s="334">
        <v>15665</v>
      </c>
      <c r="D256" s="335">
        <v>12.150098116017343</v>
      </c>
    </row>
    <row r="257" spans="1:4" x14ac:dyDescent="0.3">
      <c r="A257" s="340" t="s">
        <v>442</v>
      </c>
      <c r="B257" s="334">
        <v>83510</v>
      </c>
      <c r="C257" s="334">
        <v>10829</v>
      </c>
      <c r="D257" s="335">
        <v>12.967309304274938</v>
      </c>
    </row>
    <row r="258" spans="1:4" x14ac:dyDescent="0.3">
      <c r="A258" s="340" t="s">
        <v>552</v>
      </c>
      <c r="B258" s="334">
        <v>115172</v>
      </c>
      <c r="C258" s="334">
        <v>25134</v>
      </c>
      <c r="D258" s="335">
        <v>21.823012537769596</v>
      </c>
    </row>
    <row r="259" spans="1:4" x14ac:dyDescent="0.3">
      <c r="A259" s="340" t="s">
        <v>553</v>
      </c>
      <c r="B259" s="334">
        <v>55635</v>
      </c>
      <c r="C259" s="334">
        <v>7559</v>
      </c>
      <c r="D259" s="335">
        <v>13.586770917587849</v>
      </c>
    </row>
    <row r="260" spans="1:4" x14ac:dyDescent="0.3">
      <c r="A260" s="340" t="s">
        <v>711</v>
      </c>
      <c r="B260" s="334">
        <v>52539</v>
      </c>
      <c r="C260" s="334">
        <v>5340</v>
      </c>
      <c r="D260" s="335">
        <v>10.163878261862616</v>
      </c>
    </row>
    <row r="261" spans="1:4" x14ac:dyDescent="0.3">
      <c r="A261" s="340" t="s">
        <v>443</v>
      </c>
      <c r="B261" s="334">
        <v>126427</v>
      </c>
      <c r="C261" s="334">
        <v>19290</v>
      </c>
      <c r="D261" s="335">
        <v>15.257816763824184</v>
      </c>
    </row>
    <row r="262" spans="1:4" x14ac:dyDescent="0.3">
      <c r="A262" s="340" t="s">
        <v>676</v>
      </c>
      <c r="B262" s="334">
        <v>36270</v>
      </c>
      <c r="C262" s="334">
        <v>1841</v>
      </c>
      <c r="D262" s="335">
        <v>5.0758202371105599</v>
      </c>
    </row>
    <row r="263" spans="1:4" x14ac:dyDescent="0.3">
      <c r="A263" s="340" t="s">
        <v>626</v>
      </c>
      <c r="B263" s="334">
        <v>83529</v>
      </c>
      <c r="C263" s="334">
        <v>10739</v>
      </c>
      <c r="D263" s="335">
        <v>12.856612673442758</v>
      </c>
    </row>
    <row r="264" spans="1:4" x14ac:dyDescent="0.3">
      <c r="A264" s="340" t="s">
        <v>677</v>
      </c>
      <c r="B264" s="334">
        <v>59997</v>
      </c>
      <c r="C264" s="334">
        <v>5453</v>
      </c>
      <c r="D264" s="335">
        <v>9.0887877727219699</v>
      </c>
    </row>
    <row r="265" spans="1:4" x14ac:dyDescent="0.3">
      <c r="A265" s="340" t="s">
        <v>712</v>
      </c>
      <c r="B265" s="334">
        <v>97673</v>
      </c>
      <c r="C265" s="334">
        <v>9402</v>
      </c>
      <c r="D265" s="335">
        <v>9.6259969490033068</v>
      </c>
    </row>
    <row r="266" spans="1:4" x14ac:dyDescent="0.3">
      <c r="A266" s="340" t="s">
        <v>474</v>
      </c>
      <c r="B266" s="334">
        <v>100257</v>
      </c>
      <c r="C266" s="334">
        <v>14697</v>
      </c>
      <c r="D266" s="335">
        <v>14.659325533379217</v>
      </c>
    </row>
    <row r="267" spans="1:4" x14ac:dyDescent="0.3">
      <c r="A267" s="340" t="s">
        <v>554</v>
      </c>
      <c r="B267" s="334">
        <v>33833</v>
      </c>
      <c r="C267" s="334">
        <v>4871</v>
      </c>
      <c r="D267" s="335">
        <v>14.397186179174179</v>
      </c>
    </row>
    <row r="268" spans="1:4" x14ac:dyDescent="0.3">
      <c r="A268" s="340" t="s">
        <v>678</v>
      </c>
      <c r="B268" s="334">
        <v>36060</v>
      </c>
      <c r="C268" s="334">
        <v>2116</v>
      </c>
      <c r="D268" s="335">
        <v>5.867997781475319</v>
      </c>
    </row>
    <row r="269" spans="1:4" x14ac:dyDescent="0.3">
      <c r="A269" s="340" t="s">
        <v>713</v>
      </c>
      <c r="B269" s="334">
        <v>59478</v>
      </c>
      <c r="C269" s="334">
        <v>5886</v>
      </c>
      <c r="D269" s="335">
        <v>9.8960960355089274</v>
      </c>
    </row>
    <row r="270" spans="1:4" x14ac:dyDescent="0.3">
      <c r="A270" s="340" t="s">
        <v>555</v>
      </c>
      <c r="B270" s="334">
        <v>71336</v>
      </c>
      <c r="C270" s="334">
        <v>11101</v>
      </c>
      <c r="D270" s="335">
        <v>15.56156779185825</v>
      </c>
    </row>
    <row r="271" spans="1:4" x14ac:dyDescent="0.3">
      <c r="A271" s="340" t="s">
        <v>598</v>
      </c>
      <c r="B271" s="334">
        <v>67144</v>
      </c>
      <c r="C271" s="334">
        <v>10254</v>
      </c>
      <c r="D271" s="335">
        <v>15.271654950554034</v>
      </c>
    </row>
    <row r="272" spans="1:4" x14ac:dyDescent="0.3">
      <c r="A272" s="340" t="s">
        <v>679</v>
      </c>
      <c r="B272" s="334">
        <v>51394</v>
      </c>
      <c r="C272" s="334">
        <v>3303</v>
      </c>
      <c r="D272" s="335">
        <v>6.4268202513912129</v>
      </c>
    </row>
    <row r="273" spans="1:4" x14ac:dyDescent="0.3">
      <c r="A273" s="340" t="s">
        <v>714</v>
      </c>
      <c r="B273" s="334">
        <v>38790</v>
      </c>
      <c r="C273" s="334">
        <v>3250</v>
      </c>
      <c r="D273" s="335">
        <v>8.3784480536220673</v>
      </c>
    </row>
    <row r="274" spans="1:4" x14ac:dyDescent="0.3">
      <c r="A274" s="340" t="s">
        <v>680</v>
      </c>
      <c r="B274" s="334">
        <v>64157</v>
      </c>
      <c r="C274" s="334">
        <v>6769</v>
      </c>
      <c r="D274" s="335">
        <v>10.55068036223639</v>
      </c>
    </row>
    <row r="275" spans="1:4" x14ac:dyDescent="0.3">
      <c r="A275" s="340" t="s">
        <v>599</v>
      </c>
      <c r="B275" s="334">
        <v>37918</v>
      </c>
      <c r="C275" s="334">
        <v>4053</v>
      </c>
      <c r="D275" s="335">
        <v>10.6888548974102</v>
      </c>
    </row>
    <row r="276" spans="1:4" x14ac:dyDescent="0.3">
      <c r="A276" s="340" t="s">
        <v>600</v>
      </c>
      <c r="B276" s="334">
        <v>67416</v>
      </c>
      <c r="C276" s="334">
        <v>9006</v>
      </c>
      <c r="D276" s="335">
        <v>13.35884656461374</v>
      </c>
    </row>
    <row r="277" spans="1:4" x14ac:dyDescent="0.3">
      <c r="A277" s="340" t="s">
        <v>681</v>
      </c>
      <c r="B277" s="334">
        <v>51981</v>
      </c>
      <c r="C277" s="334">
        <v>3614</v>
      </c>
      <c r="D277" s="335">
        <v>6.9525403512821988</v>
      </c>
    </row>
    <row r="278" spans="1:4" x14ac:dyDescent="0.3">
      <c r="A278" s="340" t="s">
        <v>715</v>
      </c>
      <c r="B278" s="334">
        <v>65146</v>
      </c>
      <c r="C278" s="334">
        <v>6869</v>
      </c>
      <c r="D278" s="335">
        <v>10.544008841678691</v>
      </c>
    </row>
    <row r="279" spans="1:4" x14ac:dyDescent="0.3">
      <c r="A279" s="340" t="s">
        <v>716</v>
      </c>
      <c r="B279" s="334">
        <v>30763</v>
      </c>
      <c r="C279" s="334">
        <v>3637</v>
      </c>
      <c r="D279" s="335">
        <v>11.822644085427299</v>
      </c>
    </row>
    <row r="280" spans="1:4" x14ac:dyDescent="0.3">
      <c r="A280" s="340" t="s">
        <v>627</v>
      </c>
      <c r="B280" s="334">
        <v>107761</v>
      </c>
      <c r="C280" s="334">
        <v>15290</v>
      </c>
      <c r="D280" s="335">
        <v>14.188806711147816</v>
      </c>
    </row>
    <row r="281" spans="1:4" x14ac:dyDescent="0.3">
      <c r="A281" s="340" t="s">
        <v>475</v>
      </c>
      <c r="B281" s="334">
        <v>99754</v>
      </c>
      <c r="C281" s="334">
        <v>12762</v>
      </c>
      <c r="D281" s="335">
        <v>12.793471940974799</v>
      </c>
    </row>
    <row r="282" spans="1:4" x14ac:dyDescent="0.3">
      <c r="A282" s="340" t="s">
        <v>682</v>
      </c>
      <c r="B282" s="334">
        <v>50814</v>
      </c>
      <c r="C282" s="334">
        <v>4135</v>
      </c>
      <c r="D282" s="335">
        <v>8.1375211555870433</v>
      </c>
    </row>
    <row r="283" spans="1:4" x14ac:dyDescent="0.3">
      <c r="A283" s="340" t="s">
        <v>1768</v>
      </c>
      <c r="B283" s="338">
        <v>511239</v>
      </c>
      <c r="C283" s="338">
        <v>76575</v>
      </c>
      <c r="D283" s="339">
        <v>14.97831738188988</v>
      </c>
    </row>
    <row r="284" spans="1:4" x14ac:dyDescent="0.3">
      <c r="A284" s="340" t="s">
        <v>601</v>
      </c>
      <c r="B284" s="334">
        <v>33867</v>
      </c>
      <c r="C284" s="334">
        <v>4026</v>
      </c>
      <c r="D284" s="335">
        <v>11.887678270883161</v>
      </c>
    </row>
    <row r="285" spans="1:4" x14ac:dyDescent="0.3">
      <c r="A285" s="340" t="s">
        <v>683</v>
      </c>
      <c r="B285" s="334">
        <v>53430</v>
      </c>
      <c r="C285" s="334">
        <v>3468</v>
      </c>
      <c r="D285" s="335">
        <v>6.490735541830432</v>
      </c>
    </row>
    <row r="286" spans="1:4" x14ac:dyDescent="0.3">
      <c r="A286" s="340" t="s">
        <v>495</v>
      </c>
      <c r="B286" s="334">
        <v>149464</v>
      </c>
      <c r="C286" s="334">
        <v>25924</v>
      </c>
      <c r="D286" s="335">
        <v>17.344644864315153</v>
      </c>
    </row>
    <row r="287" spans="1:4" x14ac:dyDescent="0.3">
      <c r="A287" s="340" t="s">
        <v>556</v>
      </c>
      <c r="B287" s="334">
        <v>115225</v>
      </c>
      <c r="C287" s="334">
        <v>22299</v>
      </c>
      <c r="D287" s="335">
        <v>19.352571056628339</v>
      </c>
    </row>
    <row r="288" spans="1:4" x14ac:dyDescent="0.3">
      <c r="A288" s="340" t="s">
        <v>628</v>
      </c>
      <c r="B288" s="334">
        <v>103229</v>
      </c>
      <c r="C288" s="334">
        <v>21742</v>
      </c>
      <c r="D288" s="335">
        <v>21.061910897131618</v>
      </c>
    </row>
    <row r="289" spans="1:4" x14ac:dyDescent="0.3">
      <c r="A289" s="340" t="s">
        <v>629</v>
      </c>
      <c r="B289" s="334">
        <v>139052</v>
      </c>
      <c r="C289" s="334">
        <v>18288</v>
      </c>
      <c r="D289" s="335">
        <v>13.151914391738343</v>
      </c>
    </row>
    <row r="290" spans="1:4" x14ac:dyDescent="0.3">
      <c r="A290" s="340" t="s">
        <v>476</v>
      </c>
      <c r="B290" s="334">
        <v>89883</v>
      </c>
      <c r="C290" s="334">
        <v>10401</v>
      </c>
      <c r="D290" s="335">
        <v>11.571709889523046</v>
      </c>
    </row>
    <row r="291" spans="1:4" x14ac:dyDescent="0.3">
      <c r="A291" s="340" t="s">
        <v>557</v>
      </c>
      <c r="B291" s="334">
        <v>62776</v>
      </c>
      <c r="C291" s="334">
        <v>8173</v>
      </c>
      <c r="D291" s="335">
        <v>13.019306741429846</v>
      </c>
    </row>
    <row r="292" spans="1:4" x14ac:dyDescent="0.3">
      <c r="A292" s="340" t="s">
        <v>602</v>
      </c>
      <c r="B292" s="334">
        <v>39453</v>
      </c>
      <c r="C292" s="334">
        <v>5417</v>
      </c>
      <c r="D292" s="335">
        <v>13.730261323600232</v>
      </c>
    </row>
    <row r="293" spans="1:4" x14ac:dyDescent="0.3">
      <c r="A293" s="340" t="s">
        <v>684</v>
      </c>
      <c r="B293" s="334">
        <v>53257</v>
      </c>
      <c r="C293" s="334">
        <v>3305</v>
      </c>
      <c r="D293" s="335">
        <v>6.2057569896914959</v>
      </c>
    </row>
    <row r="294" spans="1:4" x14ac:dyDescent="0.3">
      <c r="A294" s="340" t="s">
        <v>685</v>
      </c>
      <c r="B294" s="334">
        <v>67567</v>
      </c>
      <c r="C294" s="334">
        <v>4524</v>
      </c>
      <c r="D294" s="335">
        <v>6.6955762428404402</v>
      </c>
    </row>
    <row r="295" spans="1:4" x14ac:dyDescent="0.3">
      <c r="A295" s="340" t="s">
        <v>533</v>
      </c>
      <c r="B295" s="334">
        <v>34413</v>
      </c>
      <c r="C295" s="334">
        <v>4542</v>
      </c>
      <c r="D295" s="335">
        <v>13.198500566646326</v>
      </c>
    </row>
    <row r="296" spans="1:4" x14ac:dyDescent="0.3">
      <c r="A296" s="340" t="s">
        <v>603</v>
      </c>
      <c r="B296" s="334">
        <v>47193</v>
      </c>
      <c r="C296" s="334">
        <v>5668</v>
      </c>
      <c r="D296" s="335">
        <v>12.010255758269235</v>
      </c>
    </row>
    <row r="297" spans="1:4" x14ac:dyDescent="0.3">
      <c r="A297" s="340" t="s">
        <v>686</v>
      </c>
      <c r="B297" s="334">
        <v>67274</v>
      </c>
      <c r="C297" s="334">
        <v>4234</v>
      </c>
      <c r="D297" s="335">
        <v>6.2936647144513485</v>
      </c>
    </row>
    <row r="298" spans="1:4" x14ac:dyDescent="0.3">
      <c r="A298" s="340" t="s">
        <v>717</v>
      </c>
      <c r="B298" s="334">
        <v>25010</v>
      </c>
      <c r="C298" s="334">
        <v>2872</v>
      </c>
      <c r="D298" s="335">
        <v>11.483406637345063</v>
      </c>
    </row>
    <row r="299" spans="1:4" x14ac:dyDescent="0.3">
      <c r="A299" s="340" t="s">
        <v>477</v>
      </c>
      <c r="B299" s="334">
        <v>47944</v>
      </c>
      <c r="C299" s="334">
        <v>6290</v>
      </c>
      <c r="D299" s="335">
        <v>13.119472718171199</v>
      </c>
    </row>
    <row r="300" spans="1:4" x14ac:dyDescent="0.3">
      <c r="A300" s="340" t="s">
        <v>534</v>
      </c>
      <c r="B300" s="334">
        <v>41192</v>
      </c>
      <c r="C300" s="334">
        <v>5933</v>
      </c>
      <c r="D300" s="335">
        <v>14.403282190716643</v>
      </c>
    </row>
    <row r="301" spans="1:4" x14ac:dyDescent="0.3">
      <c r="A301" s="340" t="s">
        <v>687</v>
      </c>
      <c r="B301" s="334">
        <v>46819</v>
      </c>
      <c r="C301" s="334">
        <v>3209</v>
      </c>
      <c r="D301" s="335">
        <v>6.8540549776800024</v>
      </c>
    </row>
    <row r="302" spans="1:4" x14ac:dyDescent="0.3">
      <c r="A302" s="340" t="s">
        <v>1767</v>
      </c>
      <c r="B302" s="334">
        <v>76831</v>
      </c>
      <c r="C302" s="334">
        <v>10494</v>
      </c>
      <c r="D302" s="335">
        <v>13.658549283492341</v>
      </c>
    </row>
    <row r="303" spans="1:4" x14ac:dyDescent="0.3">
      <c r="A303" s="340" t="s">
        <v>630</v>
      </c>
      <c r="B303" s="334">
        <v>112567</v>
      </c>
      <c r="C303" s="334">
        <v>15260</v>
      </c>
      <c r="D303" s="335">
        <v>13.556370872458182</v>
      </c>
    </row>
    <row r="304" spans="1:4" x14ac:dyDescent="0.3">
      <c r="A304" s="340" t="s">
        <v>478</v>
      </c>
      <c r="B304" s="334">
        <v>143839</v>
      </c>
      <c r="C304" s="334">
        <v>20452</v>
      </c>
      <c r="D304" s="335">
        <v>14.218675046406052</v>
      </c>
    </row>
    <row r="305" spans="1:4" x14ac:dyDescent="0.3">
      <c r="A305" s="340" t="s">
        <v>718</v>
      </c>
      <c r="B305" s="334">
        <v>214350</v>
      </c>
      <c r="C305" s="334">
        <v>21058</v>
      </c>
      <c r="D305" s="335">
        <v>9.8241194308374151</v>
      </c>
    </row>
    <row r="306" spans="1:4" x14ac:dyDescent="0.3">
      <c r="A306" s="340" t="s">
        <v>688</v>
      </c>
      <c r="B306" s="334">
        <v>50582</v>
      </c>
      <c r="C306" s="334">
        <v>3308</v>
      </c>
      <c r="D306" s="335">
        <v>6.5398758451623102</v>
      </c>
    </row>
    <row r="307" spans="1:4" x14ac:dyDescent="0.3">
      <c r="A307" s="340" t="s">
        <v>689</v>
      </c>
      <c r="B307" s="334">
        <v>62957</v>
      </c>
      <c r="C307" s="334">
        <v>3723</v>
      </c>
      <c r="D307" s="335">
        <v>5.9135600489222808</v>
      </c>
    </row>
    <row r="308" spans="1:4" x14ac:dyDescent="0.3">
      <c r="A308" s="340" t="s">
        <v>479</v>
      </c>
      <c r="B308" s="334">
        <v>148293</v>
      </c>
      <c r="C308" s="334">
        <v>20558</v>
      </c>
      <c r="D308" s="335">
        <v>13.863095358513213</v>
      </c>
    </row>
    <row r="309" spans="1:4" x14ac:dyDescent="0.3">
      <c r="A309" s="340" t="s">
        <v>690</v>
      </c>
      <c r="B309" s="334">
        <v>42649</v>
      </c>
      <c r="C309" s="334">
        <v>2543</v>
      </c>
      <c r="D309" s="335">
        <v>5.9626251494759552</v>
      </c>
    </row>
    <row r="310" spans="1:4" x14ac:dyDescent="0.3">
      <c r="A310" s="340" t="s">
        <v>691</v>
      </c>
      <c r="B310" s="334">
        <v>65254</v>
      </c>
      <c r="C310" s="334">
        <v>3047</v>
      </c>
      <c r="D310" s="335">
        <v>4.6694455512305755</v>
      </c>
    </row>
    <row r="311" spans="1:4" x14ac:dyDescent="0.3">
      <c r="A311" s="340" t="s">
        <v>558</v>
      </c>
      <c r="B311" s="334">
        <v>109199</v>
      </c>
      <c r="C311" s="334">
        <v>23072</v>
      </c>
      <c r="D311" s="335">
        <v>21.128398611708899</v>
      </c>
    </row>
    <row r="312" spans="1:4" x14ac:dyDescent="0.3">
      <c r="A312" s="340" t="s">
        <v>559</v>
      </c>
      <c r="B312" s="334">
        <v>44956</v>
      </c>
      <c r="C312" s="334">
        <v>6939</v>
      </c>
      <c r="D312" s="335">
        <v>15.435092090043598</v>
      </c>
    </row>
    <row r="313" spans="1:4" x14ac:dyDescent="0.3">
      <c r="A313" s="340" t="s">
        <v>692</v>
      </c>
      <c r="B313" s="334">
        <v>50663</v>
      </c>
      <c r="C313" s="334">
        <v>4152</v>
      </c>
      <c r="D313" s="335">
        <v>8.1953299251919542</v>
      </c>
    </row>
    <row r="314" spans="1:4" x14ac:dyDescent="0.3">
      <c r="A314" s="340" t="s">
        <v>560</v>
      </c>
      <c r="B314" s="334">
        <v>53017</v>
      </c>
      <c r="C314" s="334">
        <v>7459</v>
      </c>
      <c r="D314" s="335">
        <v>14.069072184393686</v>
      </c>
    </row>
    <row r="315" spans="1:4" x14ac:dyDescent="0.3">
      <c r="A315" s="340" t="s">
        <v>480</v>
      </c>
      <c r="B315" s="334">
        <v>49967</v>
      </c>
      <c r="C315" s="334">
        <v>5996</v>
      </c>
      <c r="D315" s="335">
        <v>11.999919947165129</v>
      </c>
    </row>
    <row r="316" spans="1:4" x14ac:dyDescent="0.3">
      <c r="A316" s="340" t="s">
        <v>561</v>
      </c>
      <c r="B316" s="334">
        <v>45941</v>
      </c>
      <c r="C316" s="334">
        <v>7123</v>
      </c>
      <c r="D316" s="335">
        <v>15.504669032019331</v>
      </c>
    </row>
    <row r="317" spans="1:4" x14ac:dyDescent="0.3">
      <c r="A317" s="341" t="s">
        <v>496</v>
      </c>
      <c r="B317" s="336">
        <v>88898</v>
      </c>
      <c r="C317" s="336">
        <v>11992</v>
      </c>
      <c r="D317" s="337">
        <v>13.489617314225292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9" tint="0.79998168889431442"/>
  </sheetPr>
  <dimension ref="A1:AH103"/>
  <sheetViews>
    <sheetView showGridLines="0" showRowColHeaders="0" zoomScale="90" zoomScaleNormal="90" workbookViewId="0">
      <selection activeCell="J102" sqref="J102:N102"/>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2" width="9.109375" style="2"/>
    <col min="13" max="13" width="4" style="2" customWidth="1"/>
    <col min="14"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6"/>
      <c r="H3" s="6"/>
      <c r="I3" s="6"/>
      <c r="J3" s="6"/>
      <c r="K3" s="6"/>
      <c r="L3" s="6"/>
      <c r="M3" s="6"/>
      <c r="N3" s="6"/>
      <c r="O3" s="6"/>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311</v>
      </c>
      <c r="G5" s="5"/>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3"/>
      <c r="G6" s="3"/>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427</v>
      </c>
    </row>
    <row r="9" spans="6:34" ht="15" customHeight="1" x14ac:dyDescent="0.3">
      <c r="F9" s="395" t="s">
        <v>1849</v>
      </c>
      <c r="G9" s="395"/>
      <c r="H9" s="395"/>
      <c r="I9" s="395"/>
      <c r="J9" s="395"/>
      <c r="K9" s="395"/>
      <c r="L9" s="395"/>
      <c r="M9" s="395"/>
      <c r="N9" s="395"/>
      <c r="O9" s="395"/>
      <c r="P9" s="395"/>
      <c r="Q9" s="395"/>
      <c r="R9" s="395"/>
      <c r="S9" s="395"/>
      <c r="T9" s="395"/>
      <c r="U9" s="395"/>
    </row>
    <row r="10" spans="6:34" x14ac:dyDescent="0.3">
      <c r="F10" s="395"/>
      <c r="G10" s="395"/>
      <c r="H10" s="395"/>
      <c r="I10" s="395"/>
      <c r="J10" s="395"/>
      <c r="K10" s="395"/>
      <c r="L10" s="395"/>
      <c r="M10" s="395"/>
      <c r="N10" s="395"/>
      <c r="O10" s="395"/>
      <c r="P10" s="395"/>
      <c r="Q10" s="395"/>
      <c r="R10" s="395"/>
      <c r="S10" s="395"/>
      <c r="T10" s="395"/>
      <c r="U10" s="395"/>
    </row>
    <row r="11" spans="6:34" x14ac:dyDescent="0.3">
      <c r="F11" s="395"/>
      <c r="G11" s="395"/>
      <c r="H11" s="395"/>
      <c r="I11" s="395"/>
      <c r="J11" s="395"/>
      <c r="K11" s="395"/>
      <c r="L11" s="395"/>
      <c r="M11" s="395"/>
      <c r="N11" s="395"/>
      <c r="O11" s="395"/>
      <c r="P11" s="395"/>
      <c r="Q11" s="395"/>
      <c r="R11" s="395"/>
      <c r="S11" s="395"/>
      <c r="T11" s="395"/>
      <c r="U11" s="395"/>
    </row>
    <row r="12" spans="6:34" x14ac:dyDescent="0.3">
      <c r="F12" s="395"/>
      <c r="G12" s="395"/>
      <c r="H12" s="395"/>
      <c r="I12" s="395"/>
      <c r="J12" s="395"/>
      <c r="K12" s="395"/>
      <c r="L12" s="395"/>
      <c r="M12" s="395"/>
      <c r="N12" s="395"/>
      <c r="O12" s="395"/>
      <c r="P12" s="395"/>
      <c r="Q12" s="395"/>
      <c r="R12" s="395"/>
      <c r="S12" s="395"/>
      <c r="T12" s="395"/>
      <c r="U12" s="395"/>
    </row>
    <row r="13" spans="6:34" x14ac:dyDescent="0.3">
      <c r="F13" s="395"/>
      <c r="G13" s="395"/>
      <c r="H13" s="395"/>
      <c r="I13" s="395"/>
      <c r="J13" s="395"/>
      <c r="K13" s="395"/>
      <c r="L13" s="395"/>
      <c r="M13" s="395"/>
      <c r="N13" s="395"/>
      <c r="O13" s="395"/>
      <c r="P13" s="395"/>
      <c r="Q13" s="395"/>
      <c r="R13" s="395"/>
      <c r="S13" s="395"/>
      <c r="T13" s="395"/>
      <c r="U13" s="395"/>
    </row>
    <row r="14" spans="6:34" x14ac:dyDescent="0.3">
      <c r="F14" s="395"/>
      <c r="G14" s="395"/>
      <c r="H14" s="395"/>
      <c r="I14" s="395"/>
      <c r="J14" s="395"/>
      <c r="K14" s="395"/>
      <c r="L14" s="395"/>
      <c r="M14" s="395"/>
      <c r="N14" s="395"/>
      <c r="O14" s="395"/>
      <c r="P14" s="395"/>
      <c r="Q14" s="395"/>
      <c r="R14" s="395"/>
      <c r="S14" s="395"/>
      <c r="T14" s="395"/>
      <c r="U14" s="395"/>
    </row>
    <row r="15" spans="6:34" x14ac:dyDescent="0.3">
      <c r="F15" s="395"/>
      <c r="G15" s="395"/>
      <c r="H15" s="395"/>
      <c r="I15" s="395"/>
      <c r="J15" s="395"/>
      <c r="K15" s="395"/>
      <c r="L15" s="395"/>
      <c r="M15" s="395"/>
      <c r="N15" s="395"/>
      <c r="O15" s="395"/>
      <c r="P15" s="395"/>
      <c r="Q15" s="395"/>
      <c r="R15" s="395"/>
      <c r="S15" s="395"/>
      <c r="T15" s="395"/>
      <c r="U15" s="395"/>
    </row>
    <row r="17" spans="2:21" x14ac:dyDescent="0.3">
      <c r="F17" s="27" t="s">
        <v>160</v>
      </c>
      <c r="G17" s="28"/>
      <c r="H17" s="28"/>
      <c r="I17" s="28"/>
      <c r="J17" s="28"/>
      <c r="K17" s="28"/>
      <c r="L17" s="28"/>
      <c r="M17" s="28"/>
      <c r="N17" s="28"/>
      <c r="O17" s="28"/>
      <c r="P17" s="28"/>
      <c r="Q17" s="28"/>
      <c r="R17" s="28"/>
      <c r="S17" s="28"/>
      <c r="T17" s="28"/>
      <c r="U17" s="28"/>
    </row>
    <row r="18" spans="2:21" ht="14.4" customHeight="1" x14ac:dyDescent="0.3">
      <c r="F18" s="395" t="s">
        <v>1776</v>
      </c>
      <c r="G18" s="395"/>
      <c r="H18" s="395"/>
      <c r="I18" s="395"/>
      <c r="J18" s="395"/>
      <c r="K18" s="395"/>
      <c r="L18" s="395"/>
      <c r="M18" s="395"/>
      <c r="N18" s="395"/>
      <c r="O18" s="395"/>
      <c r="P18" s="395"/>
      <c r="Q18" s="395"/>
      <c r="R18" s="395"/>
      <c r="S18" s="395"/>
      <c r="T18" s="395"/>
      <c r="U18" s="395"/>
    </row>
    <row r="19" spans="2:21" ht="15" customHeight="1" x14ac:dyDescent="0.3">
      <c r="F19" s="395"/>
      <c r="G19" s="395"/>
      <c r="H19" s="395"/>
      <c r="I19" s="395"/>
      <c r="J19" s="395"/>
      <c r="K19" s="395"/>
      <c r="L19" s="395"/>
      <c r="M19" s="395"/>
      <c r="N19" s="395"/>
      <c r="O19" s="395"/>
      <c r="P19" s="395"/>
      <c r="Q19" s="395"/>
      <c r="R19" s="395"/>
      <c r="S19" s="395"/>
      <c r="T19" s="395"/>
      <c r="U19" s="395"/>
    </row>
    <row r="20" spans="2:21" x14ac:dyDescent="0.3">
      <c r="F20" s="395"/>
      <c r="G20" s="395"/>
      <c r="H20" s="395"/>
      <c r="I20" s="395"/>
      <c r="J20" s="395"/>
      <c r="K20" s="395"/>
      <c r="L20" s="395"/>
      <c r="M20" s="395"/>
      <c r="N20" s="395"/>
      <c r="O20" s="395"/>
      <c r="P20" s="395"/>
      <c r="Q20" s="395"/>
      <c r="R20" s="395"/>
      <c r="S20" s="395"/>
      <c r="T20" s="395"/>
      <c r="U20" s="395"/>
    </row>
    <row r="21" spans="2:21" x14ac:dyDescent="0.3">
      <c r="B21" s="418" t="s">
        <v>4</v>
      </c>
      <c r="C21" s="419"/>
      <c r="D21" s="420"/>
      <c r="F21" s="395"/>
      <c r="G21" s="395"/>
      <c r="H21" s="395"/>
      <c r="I21" s="395"/>
      <c r="J21" s="395"/>
      <c r="K21" s="395"/>
      <c r="L21" s="395"/>
      <c r="M21" s="395"/>
      <c r="N21" s="395"/>
      <c r="O21" s="395"/>
      <c r="P21" s="395"/>
      <c r="Q21" s="395"/>
      <c r="R21" s="395"/>
      <c r="S21" s="395"/>
      <c r="T21" s="395"/>
      <c r="U21" s="395"/>
    </row>
    <row r="22" spans="2:21" x14ac:dyDescent="0.3">
      <c r="B22" s="624" t="s">
        <v>7</v>
      </c>
      <c r="C22" s="625"/>
      <c r="D22" s="626"/>
      <c r="F22" s="395"/>
      <c r="G22" s="395"/>
      <c r="H22" s="395"/>
      <c r="I22" s="395"/>
      <c r="J22" s="395"/>
      <c r="K22" s="395"/>
      <c r="L22" s="395"/>
      <c r="M22" s="395"/>
      <c r="N22" s="395"/>
      <c r="O22" s="395"/>
      <c r="P22" s="395"/>
      <c r="Q22" s="395"/>
      <c r="R22" s="395"/>
      <c r="S22" s="395"/>
      <c r="T22" s="395"/>
      <c r="U22" s="395"/>
    </row>
    <row r="23" spans="2:21" ht="15" customHeight="1" x14ac:dyDescent="0.3">
      <c r="B23" s="412" t="s">
        <v>8</v>
      </c>
      <c r="C23" s="413"/>
      <c r="D23" s="414"/>
      <c r="F23" s="395"/>
      <c r="G23" s="395"/>
      <c r="H23" s="395"/>
      <c r="I23" s="395"/>
      <c r="J23" s="395"/>
      <c r="K23" s="395"/>
      <c r="L23" s="395"/>
      <c r="M23" s="395"/>
      <c r="N23" s="395"/>
      <c r="O23" s="395"/>
      <c r="P23" s="395"/>
      <c r="Q23" s="395"/>
      <c r="R23" s="395"/>
      <c r="S23" s="395"/>
      <c r="T23" s="395"/>
      <c r="U23" s="395"/>
    </row>
    <row r="24" spans="2:21" x14ac:dyDescent="0.3">
      <c r="B24" s="412" t="s">
        <v>0</v>
      </c>
      <c r="C24" s="413"/>
      <c r="D24" s="414"/>
      <c r="F24" s="395"/>
      <c r="G24" s="395"/>
      <c r="H24" s="395"/>
      <c r="I24" s="395"/>
      <c r="J24" s="395"/>
      <c r="K24" s="395"/>
      <c r="L24" s="395"/>
      <c r="M24" s="395"/>
      <c r="N24" s="395"/>
      <c r="O24" s="395"/>
      <c r="P24" s="395"/>
      <c r="Q24" s="395"/>
      <c r="R24" s="395"/>
      <c r="S24" s="395"/>
      <c r="T24" s="395"/>
      <c r="U24" s="395"/>
    </row>
    <row r="25" spans="2:21" x14ac:dyDescent="0.3">
      <c r="B25" s="412" t="s">
        <v>9</v>
      </c>
      <c r="C25" s="413"/>
      <c r="D25" s="414"/>
      <c r="F25" s="395"/>
      <c r="G25" s="395"/>
      <c r="H25" s="395"/>
      <c r="I25" s="395"/>
      <c r="J25" s="395"/>
      <c r="K25" s="395"/>
      <c r="L25" s="395"/>
      <c r="M25" s="395"/>
      <c r="N25" s="395"/>
      <c r="O25" s="395"/>
      <c r="P25" s="395"/>
      <c r="Q25" s="395"/>
      <c r="R25" s="395"/>
      <c r="S25" s="395"/>
      <c r="T25" s="395"/>
      <c r="U25" s="395"/>
    </row>
    <row r="26" spans="2:21" x14ac:dyDescent="0.3">
      <c r="B26" s="412" t="s">
        <v>1</v>
      </c>
      <c r="C26" s="413"/>
      <c r="D26" s="414"/>
      <c r="F26" s="395"/>
      <c r="G26" s="395"/>
      <c r="H26" s="395"/>
      <c r="I26" s="395"/>
      <c r="J26" s="395"/>
      <c r="K26" s="395"/>
      <c r="L26" s="395"/>
      <c r="M26" s="395"/>
      <c r="N26" s="395"/>
      <c r="O26" s="395"/>
      <c r="P26" s="395"/>
      <c r="Q26" s="395"/>
      <c r="R26" s="395"/>
      <c r="S26" s="395"/>
      <c r="T26" s="395"/>
      <c r="U26" s="395"/>
    </row>
    <row r="27" spans="2:21" x14ac:dyDescent="0.3">
      <c r="B27" s="412" t="s">
        <v>10</v>
      </c>
      <c r="C27" s="413"/>
      <c r="D27" s="414"/>
      <c r="F27" s="395"/>
      <c r="G27" s="395"/>
      <c r="H27" s="395"/>
      <c r="I27" s="395"/>
      <c r="J27" s="395"/>
      <c r="K27" s="395"/>
      <c r="L27" s="395"/>
      <c r="M27" s="395"/>
      <c r="N27" s="395"/>
      <c r="O27" s="395"/>
      <c r="P27" s="395"/>
      <c r="Q27" s="395"/>
      <c r="R27" s="395"/>
      <c r="S27" s="395"/>
      <c r="T27" s="395"/>
      <c r="U27" s="395"/>
    </row>
    <row r="28" spans="2:21" x14ac:dyDescent="0.3">
      <c r="B28" s="412" t="s">
        <v>11</v>
      </c>
      <c r="C28" s="413"/>
      <c r="D28" s="414"/>
      <c r="F28" s="395"/>
      <c r="G28" s="395"/>
      <c r="H28" s="395"/>
      <c r="I28" s="395"/>
      <c r="J28" s="395"/>
      <c r="K28" s="395"/>
      <c r="L28" s="395"/>
      <c r="M28" s="395"/>
      <c r="N28" s="395"/>
      <c r="O28" s="395"/>
      <c r="P28" s="395"/>
      <c r="Q28" s="395"/>
      <c r="R28" s="395"/>
      <c r="S28" s="395"/>
      <c r="T28" s="395"/>
      <c r="U28" s="395"/>
    </row>
    <row r="29" spans="2:21" x14ac:dyDescent="0.3">
      <c r="B29" s="412" t="s">
        <v>12</v>
      </c>
      <c r="C29" s="413"/>
      <c r="D29" s="414"/>
      <c r="F29" s="395"/>
      <c r="G29" s="395"/>
      <c r="H29" s="395"/>
      <c r="I29" s="395"/>
      <c r="J29" s="395"/>
      <c r="K29" s="395"/>
      <c r="L29" s="395"/>
      <c r="M29" s="395"/>
      <c r="N29" s="395"/>
      <c r="O29" s="395"/>
      <c r="P29" s="395"/>
      <c r="Q29" s="395"/>
      <c r="R29" s="395"/>
      <c r="S29" s="395"/>
      <c r="T29" s="395"/>
      <c r="U29" s="395"/>
    </row>
    <row r="30" spans="2:21" x14ac:dyDescent="0.3">
      <c r="B30" s="621" t="s">
        <v>311</v>
      </c>
      <c r="C30" s="622"/>
      <c r="D30" s="623"/>
      <c r="F30" s="395"/>
      <c r="G30" s="395"/>
      <c r="H30" s="395"/>
      <c r="I30" s="395"/>
      <c r="J30" s="395"/>
      <c r="K30" s="395"/>
      <c r="L30" s="395"/>
      <c r="M30" s="395"/>
      <c r="N30" s="395"/>
      <c r="O30" s="395"/>
      <c r="P30" s="395"/>
      <c r="Q30" s="395"/>
      <c r="R30" s="395"/>
      <c r="S30" s="395"/>
      <c r="T30" s="395"/>
      <c r="U30" s="395"/>
    </row>
    <row r="31" spans="2:21" x14ac:dyDescent="0.3">
      <c r="F31" s="395"/>
      <c r="G31" s="395"/>
      <c r="H31" s="395"/>
      <c r="I31" s="395"/>
      <c r="J31" s="395"/>
      <c r="K31" s="395"/>
      <c r="L31" s="395"/>
      <c r="M31" s="395"/>
      <c r="N31" s="395"/>
      <c r="O31" s="395"/>
      <c r="P31" s="395"/>
      <c r="Q31" s="395"/>
      <c r="R31" s="395"/>
      <c r="S31" s="395"/>
      <c r="T31" s="395"/>
      <c r="U31" s="395"/>
    </row>
    <row r="32" spans="2:21" x14ac:dyDescent="0.3">
      <c r="F32" s="30" t="s">
        <v>1775</v>
      </c>
      <c r="G32" s="28"/>
      <c r="H32" s="28"/>
      <c r="I32" s="28"/>
      <c r="J32" s="28"/>
      <c r="K32" s="28"/>
      <c r="L32" s="28"/>
      <c r="M32" s="28"/>
      <c r="N32" s="28"/>
      <c r="O32" s="28"/>
      <c r="P32" s="28"/>
      <c r="Q32" s="28"/>
      <c r="R32" s="28"/>
      <c r="S32" s="28"/>
      <c r="T32" s="28"/>
      <c r="U32" s="28"/>
    </row>
    <row r="33" spans="6:21" x14ac:dyDescent="0.3">
      <c r="F33" s="28"/>
      <c r="G33" s="28"/>
      <c r="H33" s="28"/>
      <c r="I33" s="28"/>
      <c r="J33" s="28"/>
      <c r="K33" s="28"/>
      <c r="L33" s="28"/>
      <c r="M33" s="28"/>
      <c r="N33" s="28"/>
      <c r="O33" s="28"/>
      <c r="P33" s="28"/>
      <c r="Q33" s="28"/>
      <c r="R33" s="28"/>
      <c r="S33" s="28"/>
      <c r="T33" s="28"/>
      <c r="U33" s="28"/>
    </row>
    <row r="34" spans="6:21" x14ac:dyDescent="0.3">
      <c r="F34" s="28"/>
      <c r="G34" s="28"/>
      <c r="H34" s="28"/>
      <c r="I34" s="28"/>
      <c r="J34" s="28"/>
      <c r="K34" s="28"/>
      <c r="L34" s="28"/>
      <c r="M34" s="28"/>
      <c r="N34" s="28"/>
      <c r="O34" s="28"/>
      <c r="P34" s="28"/>
      <c r="Q34" s="28"/>
      <c r="R34" s="28"/>
      <c r="S34" s="28"/>
      <c r="T34" s="28"/>
      <c r="U34" s="28"/>
    </row>
    <row r="35" spans="6:21" ht="15" customHeight="1" x14ac:dyDescent="0.3">
      <c r="F35" s="28"/>
      <c r="G35" s="28"/>
      <c r="H35" s="28"/>
      <c r="I35" s="28"/>
      <c r="J35" s="28"/>
      <c r="K35" s="28"/>
      <c r="L35" s="28"/>
      <c r="M35" s="28"/>
      <c r="N35" s="28"/>
      <c r="O35" s="28"/>
      <c r="P35" s="28"/>
      <c r="Q35" s="28"/>
      <c r="R35" s="28"/>
      <c r="S35" s="28"/>
      <c r="T35" s="28"/>
      <c r="U35" s="28"/>
    </row>
    <row r="36" spans="6:21" x14ac:dyDescent="0.3">
      <c r="F36" s="28"/>
      <c r="G36" s="28"/>
      <c r="H36" s="28"/>
      <c r="I36" s="28"/>
      <c r="J36" s="28"/>
      <c r="K36" s="28"/>
      <c r="L36" s="28"/>
      <c r="M36" s="28"/>
      <c r="N36" s="28"/>
      <c r="O36" s="28"/>
      <c r="P36" s="28"/>
      <c r="Q36" s="28"/>
      <c r="R36" s="28"/>
      <c r="S36" s="28"/>
      <c r="T36" s="28"/>
      <c r="U36" s="28"/>
    </row>
    <row r="37" spans="6:21" ht="15" customHeight="1" x14ac:dyDescent="0.3">
      <c r="F37" s="28"/>
      <c r="G37" s="28"/>
      <c r="H37" s="28"/>
      <c r="I37" s="28"/>
      <c r="J37" s="28"/>
      <c r="K37" s="28"/>
      <c r="L37" s="28"/>
      <c r="M37" s="28"/>
      <c r="N37" s="28"/>
      <c r="O37" s="28"/>
      <c r="P37" s="28"/>
      <c r="Q37" s="28"/>
      <c r="R37" s="28"/>
      <c r="S37" s="28"/>
      <c r="T37" s="28"/>
      <c r="U37" s="28"/>
    </row>
    <row r="38" spans="6:21" x14ac:dyDescent="0.3">
      <c r="F38" s="28"/>
      <c r="G38" s="28"/>
      <c r="H38" s="28"/>
      <c r="I38" s="28"/>
      <c r="J38" s="28"/>
      <c r="K38" s="28"/>
      <c r="L38" s="28"/>
      <c r="M38" s="28"/>
      <c r="N38" s="28"/>
      <c r="O38" s="28"/>
      <c r="P38" s="28"/>
      <c r="Q38" s="28"/>
      <c r="R38" s="28"/>
      <c r="S38" s="28"/>
      <c r="T38" s="28"/>
      <c r="U38" s="28"/>
    </row>
    <row r="39" spans="6:21" x14ac:dyDescent="0.3">
      <c r="F39" s="28"/>
      <c r="G39" s="28"/>
      <c r="H39" s="28"/>
      <c r="I39" s="28"/>
      <c r="J39" s="28"/>
      <c r="K39" s="28"/>
      <c r="L39" s="28"/>
      <c r="M39" s="28"/>
      <c r="N39" s="28"/>
      <c r="O39" s="28"/>
      <c r="P39" s="28"/>
      <c r="Q39" s="28"/>
      <c r="R39" s="28"/>
      <c r="S39" s="28"/>
      <c r="T39" s="28"/>
      <c r="U39" s="28"/>
    </row>
    <row r="40" spans="6:21" x14ac:dyDescent="0.3">
      <c r="F40" s="28"/>
      <c r="G40" s="28"/>
      <c r="H40" s="28"/>
      <c r="I40" s="28"/>
      <c r="J40" s="28"/>
      <c r="K40" s="28"/>
      <c r="L40" s="28"/>
      <c r="M40" s="28"/>
      <c r="N40" s="28"/>
      <c r="O40" s="28"/>
      <c r="P40" s="28"/>
      <c r="Q40" s="28"/>
      <c r="R40" s="28"/>
      <c r="S40" s="28"/>
      <c r="T40" s="28"/>
      <c r="U40" s="28"/>
    </row>
    <row r="41" spans="6:21" x14ac:dyDescent="0.3">
      <c r="F41" s="28"/>
      <c r="G41" s="28"/>
      <c r="H41" s="28"/>
      <c r="I41" s="28"/>
      <c r="J41" s="28"/>
      <c r="K41" s="28"/>
      <c r="L41" s="28"/>
      <c r="M41" s="28"/>
      <c r="N41" s="28"/>
      <c r="O41" s="28"/>
      <c r="P41" s="28"/>
      <c r="Q41" s="28"/>
      <c r="R41" s="28"/>
      <c r="S41" s="28"/>
      <c r="T41" s="28"/>
      <c r="U41" s="28"/>
    </row>
    <row r="42" spans="6:21" x14ac:dyDescent="0.3">
      <c r="F42" s="28"/>
      <c r="G42" s="28"/>
      <c r="H42" s="28"/>
      <c r="I42" s="28"/>
      <c r="J42" s="28"/>
      <c r="K42" s="28"/>
      <c r="L42" s="28"/>
      <c r="M42" s="28"/>
      <c r="N42" s="28"/>
      <c r="O42" s="28"/>
      <c r="P42" s="28"/>
      <c r="Q42" s="28"/>
      <c r="R42" s="28"/>
      <c r="S42" s="28"/>
      <c r="T42" s="28"/>
      <c r="U42" s="28"/>
    </row>
    <row r="43" spans="6:21" x14ac:dyDescent="0.3">
      <c r="F43" s="28"/>
      <c r="G43" s="28"/>
      <c r="H43" s="28"/>
      <c r="I43" s="28"/>
      <c r="J43" s="28"/>
      <c r="K43" s="28"/>
      <c r="L43" s="28"/>
      <c r="M43" s="28"/>
      <c r="N43" s="28"/>
      <c r="O43" s="28"/>
      <c r="P43" s="28"/>
      <c r="Q43" s="28"/>
      <c r="R43" s="28"/>
      <c r="S43" s="28"/>
      <c r="T43" s="28"/>
      <c r="U43" s="28"/>
    </row>
    <row r="44" spans="6:21" x14ac:dyDescent="0.3">
      <c r="F44" s="28"/>
      <c r="G44" s="28"/>
      <c r="H44" s="28"/>
      <c r="I44" s="28"/>
      <c r="J44" s="28"/>
      <c r="K44" s="28"/>
      <c r="L44" s="28"/>
      <c r="M44" s="28"/>
      <c r="N44" s="28"/>
      <c r="O44" s="28"/>
      <c r="P44" s="28"/>
      <c r="Q44" s="28"/>
      <c r="R44" s="28"/>
      <c r="S44" s="28"/>
      <c r="T44" s="28"/>
      <c r="U44" s="28"/>
    </row>
    <row r="45" spans="6:21" x14ac:dyDescent="0.3">
      <c r="F45" s="28"/>
      <c r="G45" s="28"/>
      <c r="H45" s="28"/>
      <c r="I45" s="28"/>
      <c r="J45" s="28"/>
      <c r="K45" s="28"/>
      <c r="L45" s="28"/>
      <c r="M45" s="28"/>
      <c r="N45" s="28"/>
      <c r="O45" s="28"/>
      <c r="P45" s="28"/>
      <c r="Q45" s="28"/>
      <c r="R45" s="28"/>
      <c r="S45" s="28"/>
      <c r="T45" s="28"/>
      <c r="U45" s="28"/>
    </row>
    <row r="46" spans="6:21" x14ac:dyDescent="0.3">
      <c r="F46" s="28"/>
      <c r="G46" s="28"/>
      <c r="H46" s="28"/>
      <c r="I46" s="28"/>
      <c r="J46" s="28"/>
      <c r="K46" s="28"/>
      <c r="L46" s="28"/>
      <c r="M46" s="28"/>
      <c r="N46" s="28"/>
      <c r="O46" s="28"/>
      <c r="P46" s="28"/>
      <c r="Q46" s="28"/>
      <c r="R46" s="28"/>
      <c r="S46" s="28"/>
      <c r="T46" s="28"/>
      <c r="U46" s="28"/>
    </row>
    <row r="47" spans="6:21" ht="15" customHeight="1" x14ac:dyDescent="0.3">
      <c r="F47" s="28"/>
      <c r="G47" s="28"/>
      <c r="H47" s="28"/>
      <c r="I47" s="28"/>
      <c r="J47" s="28"/>
      <c r="K47" s="28"/>
      <c r="L47" s="28"/>
      <c r="M47" s="28"/>
      <c r="N47" s="28"/>
      <c r="O47" s="28"/>
      <c r="P47" s="28"/>
      <c r="Q47" s="28"/>
      <c r="R47" s="28"/>
      <c r="S47" s="28"/>
      <c r="T47" s="28"/>
      <c r="U47" s="28"/>
    </row>
    <row r="48" spans="6:21" x14ac:dyDescent="0.3">
      <c r="F48" s="28"/>
      <c r="G48" s="28"/>
      <c r="H48" s="28"/>
      <c r="I48" s="28"/>
      <c r="J48" s="28"/>
      <c r="K48" s="28"/>
      <c r="L48" s="28"/>
      <c r="M48" s="28"/>
      <c r="N48" s="28"/>
      <c r="O48" s="28"/>
      <c r="P48" s="28"/>
      <c r="Q48" s="28"/>
      <c r="R48" s="28"/>
      <c r="S48" s="28"/>
      <c r="T48" s="28"/>
      <c r="U48" s="28"/>
    </row>
    <row r="49" spans="1:21" ht="15" customHeight="1" x14ac:dyDescent="0.3">
      <c r="F49" s="28"/>
      <c r="G49" s="28"/>
      <c r="H49" s="28"/>
      <c r="I49" s="28"/>
      <c r="J49" s="28"/>
      <c r="K49" s="28"/>
      <c r="L49" s="28"/>
      <c r="M49" s="28"/>
      <c r="N49" s="28"/>
      <c r="O49" s="28"/>
      <c r="P49" s="28"/>
      <c r="Q49" s="28"/>
      <c r="R49" s="28"/>
      <c r="S49" s="28"/>
      <c r="T49" s="28"/>
      <c r="U49" s="28"/>
    </row>
    <row r="50" spans="1:21" x14ac:dyDescent="0.3">
      <c r="F50" s="28"/>
      <c r="G50" s="28"/>
      <c r="H50" s="28"/>
      <c r="I50" s="28"/>
      <c r="J50" s="28"/>
      <c r="K50" s="28"/>
      <c r="L50" s="28"/>
      <c r="M50" s="28"/>
      <c r="N50" s="28"/>
      <c r="O50" s="28"/>
      <c r="P50" s="28"/>
      <c r="Q50" s="28"/>
      <c r="R50" s="28"/>
      <c r="S50" s="28"/>
      <c r="T50" s="28"/>
      <c r="U50" s="28"/>
    </row>
    <row r="51" spans="1:21" ht="15" customHeight="1" x14ac:dyDescent="0.3">
      <c r="F51" s="72"/>
      <c r="G51" s="72"/>
      <c r="H51" s="72"/>
      <c r="I51" s="72"/>
      <c r="J51" s="72"/>
      <c r="K51" s="72"/>
      <c r="L51" s="72"/>
      <c r="M51" s="72"/>
      <c r="N51" s="72"/>
      <c r="O51" s="72"/>
      <c r="P51" s="28"/>
      <c r="Q51" s="28"/>
      <c r="R51" s="28"/>
      <c r="S51" s="28"/>
      <c r="T51" s="28"/>
      <c r="U51" s="28"/>
    </row>
    <row r="52" spans="1:21" ht="15" customHeight="1" x14ac:dyDescent="0.3">
      <c r="F52" s="395" t="s">
        <v>1850</v>
      </c>
      <c r="G52" s="395"/>
      <c r="H52" s="395"/>
      <c r="I52" s="395"/>
      <c r="J52" s="395"/>
      <c r="K52" s="395"/>
      <c r="L52" s="395"/>
      <c r="M52" s="395"/>
      <c r="N52" s="395"/>
      <c r="O52" s="395"/>
      <c r="P52" s="395"/>
      <c r="Q52" s="395"/>
      <c r="R52" s="395"/>
      <c r="S52" s="395"/>
      <c r="T52" s="395"/>
      <c r="U52" s="395"/>
    </row>
    <row r="53" spans="1:21" ht="15" customHeight="1" x14ac:dyDescent="0.3">
      <c r="F53" s="395"/>
      <c r="G53" s="395"/>
      <c r="H53" s="395"/>
      <c r="I53" s="395"/>
      <c r="J53" s="395"/>
      <c r="K53" s="395"/>
      <c r="L53" s="395"/>
      <c r="M53" s="395"/>
      <c r="N53" s="395"/>
      <c r="O53" s="395"/>
      <c r="P53" s="395"/>
      <c r="Q53" s="395"/>
      <c r="R53" s="395"/>
      <c r="S53" s="395"/>
      <c r="T53" s="395"/>
      <c r="U53" s="395"/>
    </row>
    <row r="54" spans="1:21" x14ac:dyDescent="0.3">
      <c r="A54" s="1"/>
      <c r="F54" s="395"/>
      <c r="G54" s="395"/>
      <c r="H54" s="395"/>
      <c r="I54" s="395"/>
      <c r="J54" s="395"/>
      <c r="K54" s="395"/>
      <c r="L54" s="395"/>
      <c r="M54" s="395"/>
      <c r="N54" s="395"/>
      <c r="O54" s="395"/>
      <c r="P54" s="395"/>
      <c r="Q54" s="395"/>
      <c r="R54" s="395"/>
      <c r="S54" s="395"/>
      <c r="T54" s="395"/>
      <c r="U54" s="395"/>
    </row>
    <row r="55" spans="1:21" x14ac:dyDescent="0.3">
      <c r="F55" s="395"/>
      <c r="G55" s="395"/>
      <c r="H55" s="395"/>
      <c r="I55" s="395"/>
      <c r="J55" s="395"/>
      <c r="K55" s="395"/>
      <c r="L55" s="395"/>
      <c r="M55" s="395"/>
      <c r="N55" s="395"/>
      <c r="O55" s="395"/>
      <c r="P55" s="395"/>
      <c r="Q55" s="395"/>
      <c r="R55" s="395"/>
      <c r="S55" s="395"/>
      <c r="T55" s="395"/>
      <c r="U55" s="395"/>
    </row>
    <row r="56" spans="1:21" x14ac:dyDescent="0.3">
      <c r="F56" s="395"/>
      <c r="G56" s="395"/>
      <c r="H56" s="395"/>
      <c r="I56" s="395"/>
      <c r="J56" s="395"/>
      <c r="K56" s="395"/>
      <c r="L56" s="395"/>
      <c r="M56" s="395"/>
      <c r="N56" s="395"/>
      <c r="O56" s="395"/>
      <c r="P56" s="395"/>
      <c r="Q56" s="395"/>
      <c r="R56" s="395"/>
      <c r="S56" s="395"/>
      <c r="T56" s="395"/>
      <c r="U56" s="395"/>
    </row>
    <row r="57" spans="1:21" x14ac:dyDescent="0.3">
      <c r="F57" s="395"/>
      <c r="G57" s="395"/>
      <c r="H57" s="395"/>
      <c r="I57" s="395"/>
      <c r="J57" s="395"/>
      <c r="K57" s="395"/>
      <c r="L57" s="395"/>
      <c r="M57" s="395"/>
      <c r="N57" s="395"/>
      <c r="O57" s="395"/>
      <c r="P57" s="395"/>
      <c r="Q57" s="395"/>
      <c r="R57" s="395"/>
      <c r="S57" s="395"/>
      <c r="T57" s="395"/>
      <c r="U57" s="395"/>
    </row>
    <row r="58" spans="1:21" x14ac:dyDescent="0.3">
      <c r="F58" s="395"/>
      <c r="G58" s="395"/>
      <c r="H58" s="395"/>
      <c r="I58" s="395"/>
      <c r="J58" s="395"/>
      <c r="K58" s="395"/>
      <c r="L58" s="395"/>
      <c r="M58" s="395"/>
      <c r="N58" s="395"/>
      <c r="O58" s="395"/>
      <c r="P58" s="395"/>
      <c r="Q58" s="395"/>
      <c r="R58" s="395"/>
      <c r="S58" s="395"/>
      <c r="T58" s="395"/>
      <c r="U58" s="395"/>
    </row>
    <row r="59" spans="1:21" x14ac:dyDescent="0.3">
      <c r="F59" s="395"/>
      <c r="G59" s="395"/>
      <c r="H59" s="395"/>
      <c r="I59" s="395"/>
      <c r="J59" s="395"/>
      <c r="K59" s="395"/>
      <c r="L59" s="395"/>
      <c r="M59" s="395"/>
      <c r="N59" s="395"/>
      <c r="O59" s="395"/>
      <c r="P59" s="395"/>
      <c r="Q59" s="395"/>
      <c r="R59" s="395"/>
      <c r="S59" s="395"/>
      <c r="T59" s="395"/>
      <c r="U59" s="395"/>
    </row>
    <row r="60" spans="1:21" x14ac:dyDescent="0.3">
      <c r="F60" s="395"/>
      <c r="G60" s="395"/>
      <c r="H60" s="395"/>
      <c r="I60" s="395"/>
      <c r="J60" s="395"/>
      <c r="K60" s="395"/>
      <c r="L60" s="395"/>
      <c r="M60" s="395"/>
      <c r="N60" s="395"/>
      <c r="O60" s="395"/>
      <c r="P60" s="395"/>
      <c r="Q60" s="395"/>
      <c r="R60" s="395"/>
      <c r="S60" s="395"/>
      <c r="T60" s="395"/>
      <c r="U60" s="395"/>
    </row>
    <row r="61" spans="1:21" x14ac:dyDescent="0.3">
      <c r="F61" s="395"/>
      <c r="G61" s="395"/>
      <c r="H61" s="395"/>
      <c r="I61" s="395"/>
      <c r="J61" s="395"/>
      <c r="K61" s="395"/>
      <c r="L61" s="395"/>
      <c r="M61" s="395"/>
      <c r="N61" s="395"/>
      <c r="O61" s="395"/>
      <c r="P61" s="395"/>
      <c r="Q61" s="395"/>
      <c r="R61" s="395"/>
      <c r="S61" s="395"/>
      <c r="T61" s="395"/>
      <c r="U61" s="395"/>
    </row>
    <row r="62" spans="1:21" x14ac:dyDescent="0.3">
      <c r="F62" s="395"/>
      <c r="G62" s="395"/>
      <c r="H62" s="395"/>
      <c r="I62" s="395"/>
      <c r="J62" s="395"/>
      <c r="K62" s="395"/>
      <c r="L62" s="395"/>
      <c r="M62" s="395"/>
      <c r="N62" s="395"/>
      <c r="O62" s="395"/>
      <c r="P62" s="395"/>
      <c r="Q62" s="395"/>
      <c r="R62" s="395"/>
      <c r="S62" s="395"/>
      <c r="T62" s="395"/>
      <c r="U62" s="395"/>
    </row>
    <row r="63" spans="1:21" x14ac:dyDescent="0.3">
      <c r="F63" s="395"/>
      <c r="G63" s="395"/>
      <c r="H63" s="395"/>
      <c r="I63" s="395"/>
      <c r="J63" s="395"/>
      <c r="K63" s="395"/>
      <c r="L63" s="395"/>
      <c r="M63" s="395"/>
      <c r="N63" s="395"/>
      <c r="O63" s="395"/>
      <c r="P63" s="395"/>
      <c r="Q63" s="395"/>
      <c r="R63" s="395"/>
      <c r="S63" s="395"/>
      <c r="T63" s="395"/>
      <c r="U63" s="395"/>
    </row>
    <row r="65" spans="6:21" x14ac:dyDescent="0.3">
      <c r="F65" s="27" t="s">
        <v>193</v>
      </c>
      <c r="G65" s="72"/>
      <c r="H65" s="72"/>
      <c r="I65" s="72"/>
      <c r="J65" s="72"/>
      <c r="K65" s="72"/>
      <c r="L65" s="72"/>
      <c r="M65" s="72"/>
      <c r="N65" s="72"/>
      <c r="O65" s="72"/>
    </row>
    <row r="66" spans="6:21" x14ac:dyDescent="0.3">
      <c r="F66" s="395" t="s">
        <v>936</v>
      </c>
      <c r="G66" s="395"/>
      <c r="H66" s="395"/>
      <c r="I66" s="395"/>
      <c r="J66" s="395"/>
      <c r="K66" s="395"/>
      <c r="L66" s="395"/>
      <c r="M66" s="395"/>
      <c r="N66" s="395"/>
      <c r="O66" s="395"/>
      <c r="P66" s="395"/>
      <c r="Q66" s="395"/>
      <c r="R66" s="395"/>
      <c r="S66" s="395"/>
      <c r="T66" s="395"/>
      <c r="U66" s="395"/>
    </row>
    <row r="67" spans="6:21" ht="15" customHeight="1" x14ac:dyDescent="0.3">
      <c r="F67" s="395"/>
      <c r="G67" s="395"/>
      <c r="H67" s="395"/>
      <c r="I67" s="395"/>
      <c r="J67" s="395"/>
      <c r="K67" s="395"/>
      <c r="L67" s="395"/>
      <c r="M67" s="395"/>
      <c r="N67" s="395"/>
      <c r="O67" s="395"/>
      <c r="P67" s="395"/>
      <c r="Q67" s="395"/>
      <c r="R67" s="395"/>
      <c r="S67" s="395"/>
      <c r="T67" s="395"/>
      <c r="U67" s="395"/>
    </row>
    <row r="68" spans="6:21" x14ac:dyDescent="0.3">
      <c r="F68" s="395"/>
      <c r="G68" s="395"/>
      <c r="H68" s="395"/>
      <c r="I68" s="395"/>
      <c r="J68" s="395"/>
      <c r="K68" s="395"/>
      <c r="L68" s="395"/>
      <c r="M68" s="395"/>
      <c r="N68" s="395"/>
      <c r="O68" s="395"/>
      <c r="P68" s="395"/>
      <c r="Q68" s="395"/>
      <c r="R68" s="395"/>
      <c r="S68" s="395"/>
      <c r="T68" s="395"/>
      <c r="U68" s="395"/>
    </row>
    <row r="69" spans="6:21" x14ac:dyDescent="0.3">
      <c r="F69" s="395"/>
      <c r="G69" s="395"/>
      <c r="H69" s="395"/>
      <c r="I69" s="395"/>
      <c r="J69" s="395"/>
      <c r="K69" s="395"/>
      <c r="L69" s="395"/>
      <c r="M69" s="395"/>
      <c r="N69" s="395"/>
      <c r="O69" s="395"/>
      <c r="P69" s="395"/>
      <c r="Q69" s="395"/>
      <c r="R69" s="395"/>
      <c r="S69" s="395"/>
      <c r="T69" s="395"/>
      <c r="U69" s="395"/>
    </row>
    <row r="70" spans="6:21" x14ac:dyDescent="0.3">
      <c r="F70" s="395"/>
      <c r="G70" s="395"/>
      <c r="H70" s="395"/>
      <c r="I70" s="395"/>
      <c r="J70" s="395"/>
      <c r="K70" s="395"/>
      <c r="L70" s="395"/>
      <c r="M70" s="395"/>
      <c r="N70" s="395"/>
      <c r="O70" s="395"/>
      <c r="P70" s="395"/>
      <c r="Q70" s="395"/>
      <c r="R70" s="395"/>
      <c r="S70" s="395"/>
      <c r="T70" s="395"/>
      <c r="U70" s="395"/>
    </row>
    <row r="71" spans="6:21" x14ac:dyDescent="0.3">
      <c r="F71" s="395"/>
      <c r="G71" s="395"/>
      <c r="H71" s="395"/>
      <c r="I71" s="395"/>
      <c r="J71" s="395"/>
      <c r="K71" s="395"/>
      <c r="L71" s="395"/>
      <c r="M71" s="395"/>
      <c r="N71" s="395"/>
      <c r="O71" s="395"/>
      <c r="P71" s="395"/>
      <c r="Q71" s="395"/>
      <c r="R71" s="395"/>
      <c r="S71" s="395"/>
      <c r="T71" s="395"/>
      <c r="U71" s="395"/>
    </row>
    <row r="72" spans="6:21" x14ac:dyDescent="0.3">
      <c r="F72" s="395"/>
      <c r="G72" s="395"/>
      <c r="H72" s="395"/>
      <c r="I72" s="395"/>
      <c r="J72" s="395"/>
      <c r="K72" s="395"/>
      <c r="L72" s="395"/>
      <c r="M72" s="395"/>
      <c r="N72" s="395"/>
      <c r="O72" s="395"/>
      <c r="P72" s="395"/>
      <c r="Q72" s="395"/>
      <c r="R72" s="395"/>
      <c r="S72" s="395"/>
      <c r="T72" s="395"/>
      <c r="U72" s="395"/>
    </row>
    <row r="74" spans="6:21" x14ac:dyDescent="0.3">
      <c r="F74" s="74"/>
      <c r="G74" s="33"/>
      <c r="H74" s="33"/>
      <c r="I74" s="33"/>
      <c r="J74" s="136"/>
      <c r="K74" s="136"/>
      <c r="L74" s="33"/>
      <c r="M74" s="33"/>
      <c r="N74"/>
      <c r="O74" s="628" t="s">
        <v>348</v>
      </c>
      <c r="P74" s="629"/>
      <c r="Q74" s="629"/>
      <c r="R74" s="629"/>
      <c r="S74" s="629"/>
      <c r="T74" s="630"/>
    </row>
    <row r="75" spans="6:21" ht="15" customHeight="1" x14ac:dyDescent="0.3">
      <c r="F75" s="426" t="s">
        <v>346</v>
      </c>
      <c r="G75" s="427"/>
      <c r="H75" s="427"/>
      <c r="I75" s="627" t="s">
        <v>320</v>
      </c>
      <c r="J75" s="627"/>
      <c r="K75" s="627"/>
      <c r="L75" s="627"/>
      <c r="M75" s="138"/>
      <c r="O75" s="631"/>
      <c r="P75" s="632"/>
      <c r="Q75" s="632"/>
      <c r="R75" s="632"/>
      <c r="S75" s="632"/>
      <c r="T75" s="633"/>
    </row>
    <row r="76" spans="6:21" ht="24.75" customHeight="1" x14ac:dyDescent="0.3">
      <c r="F76" s="41"/>
      <c r="G76" s="37"/>
      <c r="H76" s="37"/>
      <c r="I76" s="37"/>
      <c r="J76" s="44"/>
      <c r="K76" s="44"/>
      <c r="L76" s="37"/>
      <c r="M76" s="37"/>
      <c r="O76" s="440" t="s">
        <v>349</v>
      </c>
      <c r="P76" s="441"/>
      <c r="Q76" s="441"/>
      <c r="R76" s="441"/>
      <c r="S76" s="441"/>
      <c r="T76" s="442"/>
    </row>
    <row r="77" spans="6:21" x14ac:dyDescent="0.3">
      <c r="F77" s="426" t="s">
        <v>347</v>
      </c>
      <c r="G77" s="427"/>
      <c r="H77" s="427"/>
      <c r="I77" s="627">
        <v>0</v>
      </c>
      <c r="J77" s="627"/>
      <c r="K77" s="627"/>
      <c r="L77" s="627"/>
      <c r="M77" s="138"/>
      <c r="O77" s="78"/>
      <c r="P77" s="525">
        <f>VLOOKUP(I75,Data_Tables!A208:D234,4,FALSE)*I77</f>
        <v>0</v>
      </c>
      <c r="Q77" s="634"/>
      <c r="R77" s="634"/>
      <c r="S77" s="526"/>
      <c r="T77" s="80"/>
    </row>
    <row r="78" spans="6:21" x14ac:dyDescent="0.3">
      <c r="F78" s="42"/>
      <c r="G78" s="39"/>
      <c r="H78" s="39"/>
      <c r="I78" s="39"/>
      <c r="J78" s="137"/>
      <c r="K78" s="137"/>
      <c r="L78" s="39"/>
      <c r="M78" s="39"/>
      <c r="O78" s="140"/>
      <c r="P78" s="141"/>
      <c r="Q78" s="141"/>
      <c r="R78" s="141"/>
      <c r="S78" s="141"/>
      <c r="T78" s="142"/>
    </row>
    <row r="79" spans="6:21" x14ac:dyDescent="0.3">
      <c r="M79" s="139"/>
    </row>
    <row r="80" spans="6:21" x14ac:dyDescent="0.3">
      <c r="F80" s="27" t="s">
        <v>202</v>
      </c>
      <c r="M80" s="87"/>
    </row>
    <row r="81" spans="6:21" x14ac:dyDescent="0.3">
      <c r="F81" s="395" t="s">
        <v>1688</v>
      </c>
      <c r="G81" s="395"/>
      <c r="H81" s="395"/>
      <c r="I81" s="395"/>
      <c r="J81" s="395"/>
      <c r="K81" s="395"/>
      <c r="L81" s="395"/>
      <c r="M81" s="395"/>
      <c r="N81" s="395"/>
      <c r="O81" s="395"/>
      <c r="P81" s="395"/>
      <c r="Q81" s="395"/>
      <c r="R81" s="395"/>
      <c r="S81" s="395"/>
      <c r="T81" s="395"/>
    </row>
    <row r="82" spans="6:21" x14ac:dyDescent="0.3">
      <c r="F82" s="395"/>
      <c r="G82" s="395"/>
      <c r="H82" s="395"/>
      <c r="I82" s="395"/>
      <c r="J82" s="395"/>
      <c r="K82" s="395"/>
      <c r="L82" s="395"/>
      <c r="M82" s="395"/>
      <c r="N82" s="395"/>
      <c r="O82" s="395"/>
      <c r="P82" s="395"/>
      <c r="Q82" s="395"/>
      <c r="R82" s="395"/>
      <c r="S82" s="395"/>
      <c r="T82" s="395"/>
    </row>
    <row r="83" spans="6:21" x14ac:dyDescent="0.3">
      <c r="F83" s="395"/>
      <c r="G83" s="395"/>
      <c r="H83" s="395"/>
      <c r="I83" s="395"/>
      <c r="J83" s="395"/>
      <c r="K83" s="395"/>
      <c r="L83" s="395"/>
      <c r="M83" s="395"/>
      <c r="N83" s="395"/>
      <c r="O83" s="395"/>
      <c r="P83" s="395"/>
      <c r="Q83" s="395"/>
      <c r="R83" s="395"/>
      <c r="S83" s="395"/>
      <c r="T83" s="395"/>
    </row>
    <row r="84" spans="6:21" x14ac:dyDescent="0.3">
      <c r="F84" s="395"/>
      <c r="G84" s="395"/>
      <c r="H84" s="395"/>
      <c r="I84" s="395"/>
      <c r="J84" s="395"/>
      <c r="K84" s="395"/>
      <c r="L84" s="395"/>
      <c r="M84" s="395"/>
      <c r="N84" s="395"/>
      <c r="O84" s="395"/>
      <c r="P84" s="395"/>
      <c r="Q84" s="395"/>
      <c r="R84" s="395"/>
      <c r="S84" s="395"/>
      <c r="T84" s="395"/>
    </row>
    <row r="85" spans="6:21" x14ac:dyDescent="0.3">
      <c r="F85" s="395"/>
      <c r="G85" s="395"/>
      <c r="H85" s="395"/>
      <c r="I85" s="395"/>
      <c r="J85" s="395"/>
      <c r="K85" s="395"/>
      <c r="L85" s="395"/>
      <c r="M85" s="395"/>
      <c r="N85" s="395"/>
      <c r="O85" s="395"/>
      <c r="P85" s="395"/>
      <c r="Q85" s="395"/>
      <c r="R85" s="395"/>
      <c r="S85" s="395"/>
      <c r="T85" s="395"/>
    </row>
    <row r="86" spans="6:21" ht="15" customHeight="1" x14ac:dyDescent="0.3">
      <c r="F86" s="395"/>
      <c r="G86" s="395"/>
      <c r="H86" s="395"/>
      <c r="I86" s="395"/>
      <c r="J86" s="395"/>
      <c r="K86" s="395"/>
      <c r="L86" s="395"/>
      <c r="M86" s="395"/>
      <c r="N86" s="395"/>
      <c r="O86" s="395"/>
      <c r="P86" s="395"/>
      <c r="Q86" s="395"/>
      <c r="R86" s="395"/>
      <c r="S86" s="395"/>
      <c r="T86" s="395"/>
    </row>
    <row r="87" spans="6:21" x14ac:dyDescent="0.3">
      <c r="F87" s="395"/>
      <c r="G87" s="395"/>
      <c r="H87" s="395"/>
      <c r="I87" s="395"/>
      <c r="J87" s="395"/>
      <c r="K87" s="395"/>
      <c r="L87" s="395"/>
      <c r="M87" s="395"/>
      <c r="N87" s="395"/>
      <c r="O87" s="395"/>
      <c r="P87" s="395"/>
      <c r="Q87" s="395"/>
      <c r="R87" s="395"/>
      <c r="S87" s="395"/>
      <c r="T87" s="395"/>
    </row>
    <row r="88" spans="6:21" x14ac:dyDescent="0.3">
      <c r="F88" s="395"/>
      <c r="G88" s="395"/>
      <c r="H88" s="395"/>
      <c r="I88" s="395"/>
      <c r="J88" s="395"/>
      <c r="K88" s="395"/>
      <c r="L88" s="395"/>
      <c r="M88" s="395"/>
      <c r="N88" s="395"/>
      <c r="O88" s="395"/>
      <c r="P88" s="395"/>
      <c r="Q88" s="395"/>
      <c r="R88" s="395"/>
      <c r="S88" s="395"/>
      <c r="T88" s="395"/>
    </row>
    <row r="89" spans="6:21" x14ac:dyDescent="0.3">
      <c r="F89" s="395"/>
      <c r="G89" s="395"/>
      <c r="H89" s="395"/>
      <c r="I89" s="395"/>
      <c r="J89" s="395"/>
      <c r="K89" s="395"/>
      <c r="L89" s="395"/>
      <c r="M89" s="395"/>
      <c r="N89" s="395"/>
      <c r="O89" s="395"/>
      <c r="P89" s="395"/>
      <c r="Q89" s="395"/>
      <c r="R89" s="395"/>
      <c r="S89" s="395"/>
      <c r="T89" s="395"/>
    </row>
    <row r="90" spans="6:21" x14ac:dyDescent="0.3">
      <c r="F90" s="395"/>
      <c r="G90" s="395"/>
      <c r="H90" s="395"/>
      <c r="I90" s="395"/>
      <c r="J90" s="395"/>
      <c r="K90" s="395"/>
      <c r="L90" s="395"/>
      <c r="M90" s="395"/>
      <c r="N90" s="395"/>
      <c r="O90" s="395"/>
      <c r="P90" s="395"/>
      <c r="Q90" s="395"/>
      <c r="R90" s="395"/>
      <c r="S90" s="395"/>
      <c r="T90" s="395"/>
    </row>
    <row r="91" spans="6:21" x14ac:dyDescent="0.3">
      <c r="F91" s="395"/>
      <c r="G91" s="395"/>
      <c r="H91" s="395"/>
      <c r="I91" s="395"/>
      <c r="J91" s="395"/>
      <c r="K91" s="395"/>
      <c r="L91" s="395"/>
      <c r="M91" s="395"/>
      <c r="N91" s="395"/>
      <c r="O91" s="395"/>
      <c r="P91" s="395"/>
      <c r="Q91" s="395"/>
      <c r="R91" s="395"/>
      <c r="S91" s="395"/>
      <c r="T91" s="395"/>
    </row>
    <row r="92" spans="6:21" x14ac:dyDescent="0.3">
      <c r="F92" s="395"/>
      <c r="G92" s="395"/>
      <c r="H92" s="395"/>
      <c r="I92" s="395"/>
      <c r="J92" s="395"/>
      <c r="K92" s="395"/>
      <c r="L92" s="395"/>
      <c r="M92" s="395"/>
      <c r="N92" s="395"/>
      <c r="O92" s="395"/>
      <c r="P92" s="395"/>
      <c r="Q92" s="395"/>
      <c r="R92" s="395"/>
      <c r="S92" s="395"/>
      <c r="T92" s="395"/>
    </row>
    <row r="93" spans="6:21" x14ac:dyDescent="0.3">
      <c r="F93" s="395"/>
      <c r="G93" s="395"/>
      <c r="H93" s="395"/>
      <c r="I93" s="395"/>
      <c r="J93" s="395"/>
      <c r="K93" s="395"/>
      <c r="L93" s="395"/>
      <c r="M93" s="395"/>
      <c r="N93" s="395"/>
      <c r="O93" s="395"/>
      <c r="P93" s="395"/>
      <c r="Q93" s="395"/>
      <c r="R93" s="395"/>
      <c r="S93" s="395"/>
      <c r="T93" s="395"/>
    </row>
    <row r="94" spans="6:21" x14ac:dyDescent="0.3">
      <c r="F94" s="395"/>
      <c r="G94" s="395"/>
      <c r="H94" s="395"/>
      <c r="I94" s="395"/>
      <c r="J94" s="395"/>
      <c r="K94" s="395"/>
      <c r="L94" s="395"/>
      <c r="M94" s="395"/>
      <c r="N94" s="395"/>
      <c r="O94" s="395"/>
      <c r="P94" s="395"/>
      <c r="Q94" s="395"/>
      <c r="R94" s="395"/>
      <c r="S94" s="395"/>
      <c r="T94" s="395"/>
    </row>
    <row r="95" spans="6:21" x14ac:dyDescent="0.3">
      <c r="F95" s="72"/>
      <c r="G95" s="72"/>
      <c r="H95" s="72"/>
      <c r="I95" s="72"/>
      <c r="J95" s="72"/>
      <c r="K95" s="72"/>
      <c r="L95" s="72"/>
      <c r="M95" s="72"/>
      <c r="N95" s="72"/>
      <c r="O95" s="72"/>
      <c r="P95" s="72"/>
      <c r="Q95" s="72"/>
      <c r="R95" s="72"/>
      <c r="S95" s="72"/>
      <c r="T95" s="72"/>
    </row>
    <row r="96" spans="6:21" x14ac:dyDescent="0.3">
      <c r="F96" s="27" t="s">
        <v>205</v>
      </c>
      <c r="U96" s="28"/>
    </row>
    <row r="97" spans="6:21" x14ac:dyDescent="0.3">
      <c r="F97" s="468" t="s">
        <v>17</v>
      </c>
      <c r="G97" s="455"/>
      <c r="H97" s="455"/>
      <c r="I97" s="455"/>
      <c r="J97" s="455" t="s">
        <v>18</v>
      </c>
      <c r="K97" s="455"/>
      <c r="L97" s="455"/>
      <c r="M97" s="455"/>
      <c r="N97" s="455"/>
      <c r="O97" s="455" t="s">
        <v>19</v>
      </c>
      <c r="P97" s="455"/>
      <c r="Q97" s="455"/>
      <c r="R97" s="455"/>
      <c r="S97" s="455"/>
      <c r="T97" s="456"/>
      <c r="U97" s="28"/>
    </row>
    <row r="98" spans="6:21" ht="53.4" customHeight="1" x14ac:dyDescent="0.3">
      <c r="F98" s="471" t="s">
        <v>62</v>
      </c>
      <c r="G98" s="472"/>
      <c r="H98" s="472"/>
      <c r="I98" s="472"/>
      <c r="J98" s="466" t="s">
        <v>1851</v>
      </c>
      <c r="K98" s="466"/>
      <c r="L98" s="466"/>
      <c r="M98" s="466"/>
      <c r="N98" s="466"/>
      <c r="O98" s="523" t="s">
        <v>1689</v>
      </c>
      <c r="P98" s="523"/>
      <c r="Q98" s="523"/>
      <c r="R98" s="523"/>
      <c r="S98" s="523"/>
      <c r="T98" s="620"/>
    </row>
    <row r="99" spans="6:21" ht="34.5" customHeight="1" x14ac:dyDescent="0.3">
      <c r="F99" s="480" t="s">
        <v>63</v>
      </c>
      <c r="G99" s="481"/>
      <c r="H99" s="481"/>
      <c r="I99" s="482"/>
      <c r="J99" s="466" t="s">
        <v>1690</v>
      </c>
      <c r="K99" s="466"/>
      <c r="L99" s="466"/>
      <c r="M99" s="466"/>
      <c r="N99" s="466"/>
      <c r="O99" s="523" t="s">
        <v>64</v>
      </c>
      <c r="P99" s="523"/>
      <c r="Q99" s="523"/>
      <c r="R99" s="523"/>
      <c r="S99" s="523"/>
      <c r="T99" s="620"/>
    </row>
    <row r="100" spans="6:21" ht="34.5" customHeight="1" x14ac:dyDescent="0.3">
      <c r="F100" s="473"/>
      <c r="G100" s="474"/>
      <c r="H100" s="474"/>
      <c r="I100" s="483"/>
      <c r="J100" s="635" t="s">
        <v>1692</v>
      </c>
      <c r="K100" s="636"/>
      <c r="L100" s="636"/>
      <c r="M100" s="636"/>
      <c r="N100" s="637"/>
      <c r="O100" s="495" t="s">
        <v>1691</v>
      </c>
      <c r="P100" s="496"/>
      <c r="Q100" s="496"/>
      <c r="R100" s="496"/>
      <c r="S100" s="496"/>
      <c r="T100" s="497"/>
    </row>
    <row r="101" spans="6:21" ht="42" customHeight="1" x14ac:dyDescent="0.3">
      <c r="F101" s="469" t="s">
        <v>65</v>
      </c>
      <c r="G101" s="470"/>
      <c r="H101" s="470"/>
      <c r="I101" s="470"/>
      <c r="J101" s="465" t="s">
        <v>66</v>
      </c>
      <c r="K101" s="465"/>
      <c r="L101" s="465"/>
      <c r="M101" s="465"/>
      <c r="N101" s="465"/>
      <c r="O101" s="523" t="s">
        <v>67</v>
      </c>
      <c r="P101" s="523"/>
      <c r="Q101" s="523"/>
      <c r="R101" s="523"/>
      <c r="S101" s="523"/>
      <c r="T101" s="620"/>
    </row>
    <row r="102" spans="6:21" ht="41.25" customHeight="1" x14ac:dyDescent="0.3">
      <c r="F102" s="471" t="s">
        <v>68</v>
      </c>
      <c r="G102" s="472"/>
      <c r="H102" s="472"/>
      <c r="I102" s="472"/>
      <c r="J102" s="466" t="s">
        <v>1852</v>
      </c>
      <c r="K102" s="466"/>
      <c r="L102" s="466"/>
      <c r="M102" s="466"/>
      <c r="N102" s="466"/>
      <c r="O102" s="523" t="s">
        <v>69</v>
      </c>
      <c r="P102" s="523"/>
      <c r="Q102" s="523"/>
      <c r="R102" s="523"/>
      <c r="S102" s="523"/>
      <c r="T102" s="620"/>
    </row>
    <row r="103" spans="6:21" ht="45" customHeight="1" x14ac:dyDescent="0.3">
      <c r="F103" s="471" t="s">
        <v>1693</v>
      </c>
      <c r="G103" s="472"/>
      <c r="H103" s="472"/>
      <c r="I103" s="472"/>
      <c r="J103" s="466" t="s">
        <v>1694</v>
      </c>
      <c r="K103" s="466"/>
      <c r="L103" s="466"/>
      <c r="M103" s="466"/>
      <c r="N103" s="466"/>
      <c r="O103" s="638" t="s">
        <v>1695</v>
      </c>
      <c r="P103" s="523"/>
      <c r="Q103" s="523"/>
      <c r="R103" s="523"/>
      <c r="S103" s="523"/>
      <c r="T103" s="620"/>
    </row>
  </sheetData>
  <mergeCells count="42">
    <mergeCell ref="F103:I103"/>
    <mergeCell ref="J103:N103"/>
    <mergeCell ref="O103:T103"/>
    <mergeCell ref="O97:T97"/>
    <mergeCell ref="F98:I98"/>
    <mergeCell ref="F101:I101"/>
    <mergeCell ref="F102:I102"/>
    <mergeCell ref="O98:T98"/>
    <mergeCell ref="O99:T99"/>
    <mergeCell ref="O101:T101"/>
    <mergeCell ref="O102:T102"/>
    <mergeCell ref="J98:N98"/>
    <mergeCell ref="J99:N99"/>
    <mergeCell ref="J101:N101"/>
    <mergeCell ref="J102:N102"/>
    <mergeCell ref="F97:I97"/>
    <mergeCell ref="J97:N97"/>
    <mergeCell ref="F99:I100"/>
    <mergeCell ref="O100:T100"/>
    <mergeCell ref="F52:U63"/>
    <mergeCell ref="F81:T94"/>
    <mergeCell ref="F66:U72"/>
    <mergeCell ref="I75:L75"/>
    <mergeCell ref="I77:L77"/>
    <mergeCell ref="F75:H75"/>
    <mergeCell ref="F77:H77"/>
    <mergeCell ref="O74:T75"/>
    <mergeCell ref="O76:T76"/>
    <mergeCell ref="P77:S77"/>
    <mergeCell ref="J100:N100"/>
    <mergeCell ref="F9:U15"/>
    <mergeCell ref="B27:D27"/>
    <mergeCell ref="B28:D28"/>
    <mergeCell ref="B29:D29"/>
    <mergeCell ref="B30:D30"/>
    <mergeCell ref="B26:D26"/>
    <mergeCell ref="B21:D21"/>
    <mergeCell ref="B22:D22"/>
    <mergeCell ref="B23:D23"/>
    <mergeCell ref="B24:D24"/>
    <mergeCell ref="B25:D25"/>
    <mergeCell ref="F18:U31"/>
  </mergeCells>
  <phoneticPr fontId="89" type="noConversion"/>
  <hyperlinks>
    <hyperlink ref="B30:D30" location="'Health &amp; Wellbeing'!A1" display="Health &amp; Wellbeing" xr:uid="{00000000-0004-0000-0C00-000000000000}"/>
    <hyperlink ref="B26:D26" location="Comfort!A1" display="Comfort" xr:uid="{00000000-0004-0000-0C00-000001000000}"/>
    <hyperlink ref="B24:D24" location="'Air Quality'!A1" display="Air Quality" xr:uid="{00000000-0004-0000-0C00-000002000000}"/>
    <hyperlink ref="B23:D23" location="'Carbon Emissions'!A1" display="Carbon Emissions" xr:uid="{00000000-0004-0000-0C00-000003000000}"/>
    <hyperlink ref="B22:D22" location="'Energy Usage'!A1" display="Energy Usage" xr:uid="{00000000-0004-0000-0C00-000004000000}"/>
    <hyperlink ref="B25:D25" location="'Natural Assets'!A1" display="Natural Assets" xr:uid="{00000000-0004-0000-0C00-000005000000}"/>
    <hyperlink ref="B27:D27" location="'Economic Growth'!A1" display="Economic Growth" xr:uid="{00000000-0004-0000-0C00-000006000000}"/>
    <hyperlink ref="B28:D28" location="'Energy Security'!A1" display="Energy Security" xr:uid="{00000000-0004-0000-0C00-000007000000}"/>
    <hyperlink ref="B29:D29" location="'Fuel Poverty'!A1" display="Fuel Poverty" xr:uid="{00000000-0004-0000-0C00-000008000000}"/>
    <hyperlink ref="O98:T98" r:id="rId1" display="https://www.liverpool.ac.uk/media/livacuk/instituteofpsychology/Urban_HIA_guide_2015.pdf" xr:uid="{00000000-0004-0000-0C00-00000B000000}"/>
    <hyperlink ref="O99:T99" r:id="rId2" display="http://www.euro.who.int/__data/assets/pdf_file/0020/101495/Net_Resources_HIA.pdf?ua=1" xr:uid="{00000000-0004-0000-0C00-00000C000000}"/>
    <hyperlink ref="O101:T101" r:id="rId3" display="https://placestandard.scot/" xr:uid="{00000000-0004-0000-0C00-00000D000000}"/>
    <hyperlink ref="O102:T102" r:id="rId4" display="http://www.apho.org.uk/resource/view.aspx?RID=95836" xr:uid="{00000000-0004-0000-0C00-00000E000000}"/>
    <hyperlink ref="O98" r:id="rId5" xr:uid="{CE685435-2907-4099-924B-3DC1512F8754}"/>
    <hyperlink ref="O100" r:id="rId6" xr:uid="{2F95BC85-44AC-4E04-962F-8E1B77DE58D1}"/>
    <hyperlink ref="O103:T103" r:id="rId7" display="http://www.apho.org.uk/resource/view.aspx?RID=95836" xr:uid="{C84A1B46-43B4-432A-8E28-0ED56C366A2F}"/>
    <hyperlink ref="O103" r:id="rId8" xr:uid="{B69E57CE-250C-4D89-A491-6922CBE71CEB}"/>
  </hyperlinks>
  <pageMargins left="0.7" right="0.7" top="0.75" bottom="0.75" header="0.3" footer="0.3"/>
  <pageSetup orientation="portrait" r:id="rId9"/>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Data_Tables!$A$209:$A$234</xm:f>
          </x14:formula1>
          <xm:sqref>I75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EFDECD"/>
  </sheetPr>
  <dimension ref="A1:AG136"/>
  <sheetViews>
    <sheetView showGridLines="0" showRowColHeaders="0" zoomScale="90" zoomScaleNormal="90" workbookViewId="0"/>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13</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1777</v>
      </c>
      <c r="G9" s="395"/>
      <c r="H9" s="395"/>
      <c r="I9" s="395"/>
      <c r="J9" s="395"/>
      <c r="K9" s="395"/>
      <c r="L9" s="395"/>
      <c r="M9" s="395"/>
      <c r="N9" s="395"/>
      <c r="O9" s="395"/>
      <c r="P9" s="395"/>
      <c r="Q9" s="395"/>
      <c r="R9" s="395"/>
      <c r="S9" s="395"/>
      <c r="T9" s="395"/>
      <c r="U9" s="28"/>
      <c r="V9" s="28"/>
    </row>
    <row r="10" spans="6:33" x14ac:dyDescent="0.3">
      <c r="F10" s="395"/>
      <c r="G10" s="395"/>
      <c r="H10" s="395"/>
      <c r="I10" s="395"/>
      <c r="J10" s="395"/>
      <c r="K10" s="395"/>
      <c r="L10" s="395"/>
      <c r="M10" s="395"/>
      <c r="N10" s="395"/>
      <c r="O10" s="395"/>
      <c r="P10" s="395"/>
      <c r="Q10" s="395"/>
      <c r="R10" s="395"/>
      <c r="S10" s="395"/>
      <c r="T10" s="395"/>
      <c r="U10" s="28"/>
      <c r="V10" s="28"/>
    </row>
    <row r="11" spans="6:33" x14ac:dyDescent="0.3">
      <c r="F11" s="395"/>
      <c r="G11" s="395"/>
      <c r="H11" s="395"/>
      <c r="I11" s="395"/>
      <c r="J11" s="395"/>
      <c r="K11" s="395"/>
      <c r="L11" s="395"/>
      <c r="M11" s="395"/>
      <c r="N11" s="395"/>
      <c r="O11" s="395"/>
      <c r="P11" s="395"/>
      <c r="Q11" s="395"/>
      <c r="R11" s="395"/>
      <c r="S11" s="395"/>
      <c r="T11" s="395"/>
      <c r="U11" s="28"/>
      <c r="V11" s="28"/>
    </row>
    <row r="12" spans="6:33" x14ac:dyDescent="0.3">
      <c r="F12" s="395"/>
      <c r="G12" s="395"/>
      <c r="H12" s="395"/>
      <c r="I12" s="395"/>
      <c r="J12" s="395"/>
      <c r="K12" s="395"/>
      <c r="L12" s="395"/>
      <c r="M12" s="395"/>
      <c r="N12" s="395"/>
      <c r="O12" s="395"/>
      <c r="P12" s="395"/>
      <c r="Q12" s="395"/>
      <c r="R12" s="395"/>
      <c r="S12" s="395"/>
      <c r="T12" s="395"/>
      <c r="U12" s="28"/>
      <c r="V12" s="28"/>
    </row>
    <row r="13" spans="6:33" x14ac:dyDescent="0.3">
      <c r="F13" s="395"/>
      <c r="G13" s="395"/>
      <c r="H13" s="395"/>
      <c r="I13" s="395"/>
      <c r="J13" s="395"/>
      <c r="K13" s="395"/>
      <c r="L13" s="395"/>
      <c r="M13" s="395"/>
      <c r="N13" s="395"/>
      <c r="O13" s="395"/>
      <c r="P13" s="395"/>
      <c r="Q13" s="395"/>
      <c r="R13" s="395"/>
      <c r="S13" s="395"/>
      <c r="T13" s="395"/>
      <c r="U13" s="28"/>
      <c r="V13" s="28"/>
    </row>
    <row r="14" spans="6:33" x14ac:dyDescent="0.3">
      <c r="F14" s="395"/>
      <c r="G14" s="395"/>
      <c r="H14" s="395"/>
      <c r="I14" s="395"/>
      <c r="J14" s="395"/>
      <c r="K14" s="395"/>
      <c r="L14" s="395"/>
      <c r="M14" s="395"/>
      <c r="N14" s="395"/>
      <c r="O14" s="395"/>
      <c r="P14" s="395"/>
      <c r="Q14" s="395"/>
      <c r="R14" s="395"/>
      <c r="S14" s="395"/>
      <c r="T14" s="395"/>
      <c r="U14" s="28"/>
      <c r="V14" s="28"/>
    </row>
    <row r="15" spans="6:33" x14ac:dyDescent="0.3">
      <c r="F15" s="395"/>
      <c r="G15" s="395"/>
      <c r="H15" s="395"/>
      <c r="I15" s="395"/>
      <c r="J15" s="395"/>
      <c r="K15" s="395"/>
      <c r="L15" s="395"/>
      <c r="M15" s="395"/>
      <c r="N15" s="395"/>
      <c r="O15" s="395"/>
      <c r="P15" s="395"/>
      <c r="Q15" s="395"/>
      <c r="R15" s="395"/>
      <c r="S15" s="395"/>
      <c r="T15" s="395"/>
      <c r="U15" s="28"/>
      <c r="V15" s="28"/>
    </row>
    <row r="16" spans="6:33" x14ac:dyDescent="0.3">
      <c r="F16" s="395"/>
      <c r="G16" s="395"/>
      <c r="H16" s="395"/>
      <c r="I16" s="395"/>
      <c r="J16" s="395"/>
      <c r="K16" s="395"/>
      <c r="L16" s="395"/>
      <c r="M16" s="395"/>
      <c r="N16" s="395"/>
      <c r="O16" s="395"/>
      <c r="P16" s="395"/>
      <c r="Q16" s="395"/>
      <c r="R16" s="395"/>
      <c r="S16" s="395"/>
      <c r="T16" s="395"/>
      <c r="U16" s="28"/>
      <c r="V16" s="28"/>
    </row>
    <row r="17" spans="2:21" x14ac:dyDescent="0.3">
      <c r="F17" s="395"/>
      <c r="G17" s="395"/>
      <c r="H17" s="395"/>
      <c r="I17" s="395"/>
      <c r="J17" s="395"/>
      <c r="K17" s="395"/>
      <c r="L17" s="395"/>
      <c r="M17" s="395"/>
      <c r="N17" s="395"/>
      <c r="O17" s="395"/>
      <c r="P17" s="395"/>
      <c r="Q17" s="395"/>
      <c r="R17" s="395"/>
      <c r="S17" s="395"/>
      <c r="T17" s="395"/>
      <c r="U17" s="343"/>
    </row>
    <row r="18" spans="2:21" ht="14.4" customHeight="1" x14ac:dyDescent="0.3">
      <c r="F18" s="395"/>
      <c r="G18" s="395"/>
      <c r="H18" s="395"/>
      <c r="I18" s="395"/>
      <c r="J18" s="395"/>
      <c r="K18" s="395"/>
      <c r="L18" s="395"/>
      <c r="M18" s="395"/>
      <c r="N18" s="395"/>
      <c r="O18" s="395"/>
      <c r="P18" s="395"/>
      <c r="Q18" s="395"/>
      <c r="R18" s="395"/>
      <c r="S18" s="395"/>
      <c r="T18" s="395"/>
      <c r="U18" s="343"/>
    </row>
    <row r="19" spans="2:21" ht="14.4" customHeight="1" x14ac:dyDescent="0.3">
      <c r="F19" s="395"/>
      <c r="G19" s="395"/>
      <c r="H19" s="395"/>
      <c r="I19" s="395"/>
      <c r="J19" s="395"/>
      <c r="K19" s="395"/>
      <c r="L19" s="395"/>
      <c r="M19" s="395"/>
      <c r="N19" s="395"/>
      <c r="O19" s="395"/>
      <c r="P19" s="395"/>
      <c r="Q19" s="395"/>
      <c r="R19" s="395"/>
      <c r="S19" s="395"/>
      <c r="T19" s="395"/>
      <c r="U19" s="343"/>
    </row>
    <row r="20" spans="2:21" ht="15" customHeight="1" x14ac:dyDescent="0.3">
      <c r="F20" s="395"/>
      <c r="G20" s="395"/>
      <c r="H20" s="395"/>
      <c r="I20" s="395"/>
      <c r="J20" s="395"/>
      <c r="K20" s="395"/>
      <c r="L20" s="395"/>
      <c r="M20" s="395"/>
      <c r="N20" s="395"/>
      <c r="O20" s="395"/>
      <c r="P20" s="395"/>
      <c r="Q20" s="395"/>
      <c r="R20" s="395"/>
      <c r="S20" s="395"/>
      <c r="T20" s="395"/>
      <c r="U20" s="343"/>
    </row>
    <row r="21" spans="2:21" x14ac:dyDescent="0.3">
      <c r="B21" s="418" t="s">
        <v>4</v>
      </c>
      <c r="C21" s="419"/>
      <c r="D21" s="420"/>
      <c r="F21" s="395"/>
      <c r="G21" s="395"/>
      <c r="H21" s="395"/>
      <c r="I21" s="395"/>
      <c r="J21" s="395"/>
      <c r="K21" s="395"/>
      <c r="L21" s="395"/>
      <c r="M21" s="395"/>
      <c r="N21" s="395"/>
      <c r="O21" s="395"/>
      <c r="P21" s="395"/>
      <c r="Q21" s="395"/>
      <c r="R21" s="395"/>
      <c r="S21" s="395"/>
      <c r="T21" s="395"/>
      <c r="U21" s="343"/>
    </row>
    <row r="22" spans="2:21" x14ac:dyDescent="0.3">
      <c r="B22" s="515" t="s">
        <v>13</v>
      </c>
      <c r="C22" s="516"/>
      <c r="D22" s="517"/>
      <c r="F22" s="395"/>
      <c r="G22" s="395"/>
      <c r="H22" s="395"/>
      <c r="I22" s="395"/>
      <c r="J22" s="395"/>
      <c r="K22" s="395"/>
      <c r="L22" s="395"/>
      <c r="M22" s="395"/>
      <c r="N22" s="395"/>
      <c r="O22" s="395"/>
      <c r="P22" s="395"/>
      <c r="Q22" s="395"/>
      <c r="R22" s="395"/>
      <c r="S22" s="395"/>
      <c r="T22" s="395"/>
      <c r="U22" s="343"/>
    </row>
    <row r="23" spans="2:21" x14ac:dyDescent="0.3">
      <c r="B23" s="412" t="s">
        <v>14</v>
      </c>
      <c r="C23" s="413"/>
      <c r="D23" s="414"/>
      <c r="F23" s="395"/>
      <c r="G23" s="395"/>
      <c r="H23" s="395"/>
      <c r="I23" s="395"/>
      <c r="J23" s="395"/>
      <c r="K23" s="395"/>
      <c r="L23" s="395"/>
      <c r="M23" s="395"/>
      <c r="N23" s="395"/>
      <c r="O23" s="395"/>
      <c r="P23" s="395"/>
      <c r="Q23" s="395"/>
      <c r="R23" s="395"/>
      <c r="S23" s="395"/>
      <c r="T23" s="395"/>
      <c r="U23" s="343"/>
    </row>
    <row r="24" spans="2:21" x14ac:dyDescent="0.3">
      <c r="B24" s="412" t="s">
        <v>15</v>
      </c>
      <c r="C24" s="413"/>
      <c r="D24" s="414"/>
      <c r="F24" s="395"/>
      <c r="G24" s="395"/>
      <c r="H24" s="395"/>
      <c r="I24" s="395"/>
      <c r="J24" s="395"/>
      <c r="K24" s="395"/>
      <c r="L24" s="395"/>
      <c r="M24" s="395"/>
      <c r="N24" s="395"/>
      <c r="O24" s="395"/>
      <c r="P24" s="395"/>
      <c r="Q24" s="395"/>
      <c r="R24" s="395"/>
      <c r="S24" s="395"/>
      <c r="T24" s="395"/>
      <c r="U24" s="343"/>
    </row>
    <row r="25" spans="2:21" x14ac:dyDescent="0.3">
      <c r="B25" s="412" t="s">
        <v>1222</v>
      </c>
      <c r="C25" s="413"/>
      <c r="D25" s="414"/>
      <c r="F25" s="395"/>
      <c r="G25" s="395"/>
      <c r="H25" s="395"/>
      <c r="I25" s="395"/>
      <c r="J25" s="395"/>
      <c r="K25" s="395"/>
      <c r="L25" s="395"/>
      <c r="M25" s="395"/>
      <c r="N25" s="395"/>
      <c r="O25" s="395"/>
      <c r="P25" s="395"/>
      <c r="Q25" s="395"/>
      <c r="R25" s="395"/>
      <c r="S25" s="395"/>
      <c r="T25" s="395"/>
      <c r="U25" s="343"/>
    </row>
    <row r="26" spans="2:21" x14ac:dyDescent="0.3">
      <c r="B26" s="415" t="s">
        <v>16</v>
      </c>
      <c r="C26" s="416"/>
      <c r="D26" s="417"/>
      <c r="F26" s="343"/>
      <c r="G26" s="343"/>
      <c r="H26" s="343"/>
      <c r="I26" s="343"/>
      <c r="J26" s="343"/>
      <c r="K26" s="343"/>
      <c r="L26" s="343"/>
      <c r="M26" s="343"/>
      <c r="N26" s="343"/>
      <c r="O26" s="343"/>
      <c r="P26" s="343"/>
      <c r="Q26" s="343"/>
      <c r="R26" s="343"/>
      <c r="S26" s="343"/>
      <c r="T26" s="343"/>
      <c r="U26" s="343"/>
    </row>
    <row r="27" spans="2:21" x14ac:dyDescent="0.3">
      <c r="F27" s="27" t="s">
        <v>160</v>
      </c>
      <c r="M27" s="30" t="s">
        <v>1831</v>
      </c>
      <c r="U27" s="343"/>
    </row>
    <row r="28" spans="2:21" ht="15" customHeight="1" x14ac:dyDescent="0.3">
      <c r="B28" s="666" t="s">
        <v>1049</v>
      </c>
      <c r="C28" s="667"/>
      <c r="D28" s="668"/>
      <c r="F28" s="395" t="s">
        <v>1834</v>
      </c>
      <c r="G28" s="395"/>
      <c r="H28" s="395"/>
      <c r="I28" s="395"/>
      <c r="J28" s="395"/>
      <c r="K28" s="395"/>
      <c r="L28" s="395"/>
      <c r="M28" s="28"/>
      <c r="O28" s="28"/>
      <c r="P28" s="28"/>
      <c r="Q28" s="28"/>
      <c r="R28" s="28"/>
      <c r="S28" s="28"/>
      <c r="T28" s="28"/>
      <c r="U28" s="343"/>
    </row>
    <row r="29" spans="2:21" x14ac:dyDescent="0.3">
      <c r="B29" s="669"/>
      <c r="C29" s="670"/>
      <c r="D29" s="671"/>
      <c r="F29" s="395"/>
      <c r="G29" s="395"/>
      <c r="H29" s="395"/>
      <c r="I29" s="395"/>
      <c r="J29" s="395"/>
      <c r="K29" s="395"/>
      <c r="L29" s="395"/>
      <c r="M29" s="28"/>
      <c r="N29" s="28"/>
      <c r="O29" s="28"/>
      <c r="P29" s="28"/>
      <c r="Q29" s="28"/>
      <c r="R29" s="28"/>
      <c r="S29" s="28"/>
      <c r="T29" s="28"/>
      <c r="U29" s="343"/>
    </row>
    <row r="30" spans="2:21" x14ac:dyDescent="0.3">
      <c r="F30" s="395"/>
      <c r="G30" s="395"/>
      <c r="H30" s="395"/>
      <c r="I30" s="395"/>
      <c r="J30" s="395"/>
      <c r="K30" s="395"/>
      <c r="L30" s="395"/>
      <c r="M30" s="28"/>
      <c r="N30" s="28"/>
      <c r="O30" s="28"/>
      <c r="P30" s="28"/>
      <c r="Q30" s="28"/>
      <c r="R30" s="28"/>
      <c r="S30" s="28"/>
      <c r="T30" s="28"/>
      <c r="U30" s="343"/>
    </row>
    <row r="31" spans="2:21" x14ac:dyDescent="0.3">
      <c r="F31" s="395"/>
      <c r="G31" s="395"/>
      <c r="H31" s="395"/>
      <c r="I31" s="395"/>
      <c r="J31" s="395"/>
      <c r="K31" s="395"/>
      <c r="L31" s="395"/>
      <c r="M31" s="28"/>
      <c r="N31" s="28"/>
      <c r="O31" s="28"/>
      <c r="P31" s="28"/>
      <c r="Q31" s="28"/>
      <c r="R31" s="28"/>
      <c r="S31" s="28"/>
      <c r="T31" s="28"/>
      <c r="U31" s="343"/>
    </row>
    <row r="32" spans="2:21" x14ac:dyDescent="0.3">
      <c r="F32" s="395"/>
      <c r="G32" s="395"/>
      <c r="H32" s="395"/>
      <c r="I32" s="395"/>
      <c r="J32" s="395"/>
      <c r="K32" s="395"/>
      <c r="L32" s="395"/>
      <c r="M32" s="28"/>
      <c r="N32" s="28"/>
      <c r="O32" s="28"/>
      <c r="P32" s="28"/>
      <c r="Q32" s="28"/>
      <c r="R32" s="28"/>
      <c r="S32" s="28"/>
      <c r="T32" s="28"/>
      <c r="U32" s="343"/>
    </row>
    <row r="33" spans="1:21" x14ac:dyDescent="0.3">
      <c r="A33" s="1"/>
      <c r="F33" s="395"/>
      <c r="G33" s="395"/>
      <c r="H33" s="395"/>
      <c r="I33" s="395"/>
      <c r="J33" s="395"/>
      <c r="K33" s="395"/>
      <c r="L33" s="395"/>
      <c r="M33" s="28"/>
      <c r="N33" s="28"/>
      <c r="O33" s="28"/>
      <c r="P33" s="28"/>
      <c r="Q33" s="28"/>
      <c r="R33" s="28"/>
      <c r="S33" s="28"/>
      <c r="T33" s="28"/>
      <c r="U33" s="343"/>
    </row>
    <row r="34" spans="1:21" x14ac:dyDescent="0.3">
      <c r="F34" s="395"/>
      <c r="G34" s="395"/>
      <c r="H34" s="395"/>
      <c r="I34" s="395"/>
      <c r="J34" s="395"/>
      <c r="K34" s="395"/>
      <c r="L34" s="395"/>
      <c r="M34" s="28"/>
      <c r="N34" s="28"/>
      <c r="O34" s="28"/>
      <c r="P34" s="28"/>
      <c r="Q34" s="28"/>
      <c r="R34" s="28"/>
      <c r="S34" s="28"/>
      <c r="T34" s="28"/>
      <c r="U34" s="343"/>
    </row>
    <row r="35" spans="1:21" x14ac:dyDescent="0.3">
      <c r="F35" s="395"/>
      <c r="G35" s="395"/>
      <c r="H35" s="395"/>
      <c r="I35" s="395"/>
      <c r="J35" s="395"/>
      <c r="K35" s="395"/>
      <c r="L35" s="395"/>
      <c r="M35" s="28"/>
      <c r="N35" s="28"/>
      <c r="O35" s="28"/>
      <c r="P35" s="28"/>
      <c r="Q35" s="28"/>
      <c r="R35" s="28"/>
      <c r="S35" s="28"/>
      <c r="T35" s="28"/>
      <c r="U35" s="343"/>
    </row>
    <row r="36" spans="1:21" x14ac:dyDescent="0.3">
      <c r="F36" s="395"/>
      <c r="G36" s="395"/>
      <c r="H36" s="395"/>
      <c r="I36" s="395"/>
      <c r="J36" s="395"/>
      <c r="K36" s="395"/>
      <c r="L36" s="395"/>
      <c r="M36" s="28"/>
      <c r="N36" s="28"/>
      <c r="O36" s="28"/>
      <c r="P36" s="28"/>
      <c r="Q36" s="28"/>
      <c r="R36" s="28"/>
      <c r="S36" s="28"/>
      <c r="T36" s="28"/>
      <c r="U36" s="343"/>
    </row>
    <row r="37" spans="1:21" x14ac:dyDescent="0.3">
      <c r="F37" s="395"/>
      <c r="G37" s="395"/>
      <c r="H37" s="395"/>
      <c r="I37" s="395"/>
      <c r="J37" s="395"/>
      <c r="K37" s="395"/>
      <c r="L37" s="395"/>
      <c r="M37" s="28"/>
      <c r="N37" s="28"/>
      <c r="O37" s="28"/>
      <c r="P37" s="28"/>
      <c r="Q37" s="28"/>
      <c r="R37" s="28"/>
      <c r="S37" s="28"/>
      <c r="T37" s="28"/>
      <c r="U37" s="343"/>
    </row>
    <row r="38" spans="1:21" x14ac:dyDescent="0.3">
      <c r="F38" s="395"/>
      <c r="G38" s="395"/>
      <c r="H38" s="395"/>
      <c r="I38" s="395"/>
      <c r="J38" s="395"/>
      <c r="K38" s="395"/>
      <c r="L38" s="395"/>
      <c r="M38" s="28"/>
      <c r="N38" s="28"/>
      <c r="O38" s="28"/>
      <c r="P38" s="28"/>
      <c r="Q38" s="28"/>
      <c r="R38" s="28"/>
      <c r="S38" s="28"/>
      <c r="T38" s="28"/>
      <c r="U38" s="343"/>
    </row>
    <row r="39" spans="1:21" x14ac:dyDescent="0.3">
      <c r="F39" s="395"/>
      <c r="G39" s="395"/>
      <c r="H39" s="395"/>
      <c r="I39" s="395"/>
      <c r="J39" s="395"/>
      <c r="K39" s="395"/>
      <c r="L39" s="395"/>
      <c r="M39" s="28"/>
      <c r="N39" s="28"/>
      <c r="O39" s="28"/>
      <c r="P39" s="28"/>
      <c r="Q39" s="28"/>
      <c r="R39" s="28"/>
      <c r="S39" s="28"/>
      <c r="T39" s="28"/>
      <c r="U39" s="343"/>
    </row>
    <row r="40" spans="1:21" x14ac:dyDescent="0.3">
      <c r="F40" s="395"/>
      <c r="G40" s="395"/>
      <c r="H40" s="395"/>
      <c r="I40" s="395"/>
      <c r="J40" s="395"/>
      <c r="K40" s="395"/>
      <c r="L40" s="395"/>
      <c r="M40" s="28"/>
      <c r="N40" s="28"/>
      <c r="O40" s="28"/>
      <c r="P40" s="28"/>
      <c r="Q40" s="28"/>
      <c r="R40" s="28"/>
      <c r="S40" s="28"/>
      <c r="T40" s="28"/>
      <c r="U40" s="343"/>
    </row>
    <row r="41" spans="1:21" x14ac:dyDescent="0.3">
      <c r="F41" s="395"/>
      <c r="G41" s="395"/>
      <c r="H41" s="395"/>
      <c r="I41" s="395"/>
      <c r="J41" s="395"/>
      <c r="K41" s="395"/>
      <c r="L41" s="395"/>
      <c r="M41" s="28"/>
      <c r="N41" s="28"/>
      <c r="O41" s="28"/>
      <c r="P41" s="28"/>
      <c r="Q41" s="28"/>
      <c r="R41" s="28"/>
      <c r="S41" s="28"/>
      <c r="T41" s="28"/>
      <c r="U41" s="343"/>
    </row>
    <row r="42" spans="1:21" x14ac:dyDescent="0.3">
      <c r="F42" s="395"/>
      <c r="G42" s="395"/>
      <c r="H42" s="395"/>
      <c r="I42" s="395"/>
      <c r="J42" s="395"/>
      <c r="K42" s="395"/>
      <c r="L42" s="395"/>
      <c r="M42" s="28"/>
      <c r="N42" s="28"/>
      <c r="O42" s="28"/>
      <c r="P42" s="28"/>
      <c r="Q42" s="28"/>
      <c r="R42" s="28"/>
      <c r="S42" s="28"/>
      <c r="T42" s="28"/>
      <c r="U42" s="343"/>
    </row>
    <row r="43" spans="1:21" x14ac:dyDescent="0.3">
      <c r="F43" s="395"/>
      <c r="G43" s="395"/>
      <c r="H43" s="395"/>
      <c r="I43" s="395"/>
      <c r="J43" s="395"/>
      <c r="K43" s="395"/>
      <c r="L43" s="395"/>
      <c r="M43" s="28"/>
      <c r="N43" s="28"/>
      <c r="O43" s="28"/>
      <c r="P43" s="28"/>
      <c r="Q43" s="28"/>
      <c r="R43" s="28"/>
      <c r="S43" s="28"/>
      <c r="T43" s="28"/>
      <c r="U43" s="343"/>
    </row>
    <row r="44" spans="1:21" x14ac:dyDescent="0.3">
      <c r="F44" s="395"/>
      <c r="G44" s="395"/>
      <c r="H44" s="395"/>
      <c r="I44" s="395"/>
      <c r="J44" s="395"/>
      <c r="K44" s="395"/>
      <c r="L44" s="395"/>
      <c r="M44" s="28"/>
      <c r="N44" s="28"/>
      <c r="O44" s="28"/>
      <c r="P44" s="28"/>
      <c r="Q44" s="28"/>
      <c r="R44" s="28"/>
      <c r="S44" s="28"/>
      <c r="T44" s="28"/>
      <c r="U44" s="343"/>
    </row>
    <row r="45" spans="1:21" x14ac:dyDescent="0.3">
      <c r="F45" s="395"/>
      <c r="G45" s="395"/>
      <c r="H45" s="395"/>
      <c r="I45" s="395"/>
      <c r="J45" s="395"/>
      <c r="K45" s="395"/>
      <c r="L45" s="395"/>
      <c r="M45" s="28"/>
      <c r="N45" s="28"/>
      <c r="O45" s="28"/>
      <c r="P45" s="28"/>
      <c r="Q45" s="28"/>
      <c r="R45" s="28"/>
      <c r="S45" s="28"/>
      <c r="T45" s="28"/>
      <c r="U45" s="343"/>
    </row>
    <row r="46" spans="1:21" x14ac:dyDescent="0.3">
      <c r="F46" s="395"/>
      <c r="G46" s="395"/>
      <c r="H46" s="395"/>
      <c r="I46" s="395"/>
      <c r="J46" s="395"/>
      <c r="K46" s="395"/>
      <c r="L46" s="395"/>
      <c r="M46" s="28"/>
      <c r="N46" s="28"/>
      <c r="O46" s="28"/>
      <c r="P46" s="28"/>
      <c r="Q46" s="28"/>
      <c r="R46" s="28"/>
      <c r="S46" s="28"/>
      <c r="T46" s="28"/>
      <c r="U46" s="343"/>
    </row>
    <row r="47" spans="1:21" x14ac:dyDescent="0.3">
      <c r="F47" s="395"/>
      <c r="G47" s="395"/>
      <c r="H47" s="395"/>
      <c r="I47" s="395"/>
      <c r="J47" s="395"/>
      <c r="K47" s="395"/>
      <c r="L47" s="395"/>
      <c r="M47" s="28"/>
      <c r="N47" s="28"/>
      <c r="O47" s="28"/>
      <c r="P47" s="28"/>
      <c r="Q47" s="28"/>
      <c r="R47" s="28"/>
      <c r="S47" s="28"/>
      <c r="T47" s="28"/>
      <c r="U47" s="343"/>
    </row>
    <row r="48" spans="1:21" x14ac:dyDescent="0.3">
      <c r="F48" s="395"/>
      <c r="G48" s="395"/>
      <c r="H48" s="395"/>
      <c r="I48" s="395"/>
      <c r="J48" s="395"/>
      <c r="K48" s="395"/>
      <c r="L48" s="395"/>
      <c r="M48" s="28"/>
      <c r="N48" s="28"/>
      <c r="O48" s="28"/>
      <c r="P48" s="28"/>
      <c r="Q48" s="28"/>
      <c r="R48" s="28"/>
      <c r="S48" s="28"/>
      <c r="T48" s="28"/>
      <c r="U48" s="343"/>
    </row>
    <row r="49" spans="6:20" x14ac:dyDescent="0.3">
      <c r="F49" s="395"/>
      <c r="G49" s="395"/>
      <c r="H49" s="395"/>
      <c r="I49" s="395"/>
      <c r="J49" s="395"/>
      <c r="K49" s="395"/>
      <c r="L49" s="395"/>
      <c r="M49" s="28"/>
      <c r="N49" s="28"/>
      <c r="O49" s="28"/>
      <c r="P49" s="28"/>
      <c r="Q49" s="28"/>
      <c r="R49" s="28"/>
      <c r="S49" s="28"/>
      <c r="T49" s="28"/>
    </row>
    <row r="50" spans="6:20" ht="14.4" customHeight="1" x14ac:dyDescent="0.3">
      <c r="F50" s="395"/>
      <c r="G50" s="395"/>
      <c r="H50" s="395"/>
      <c r="I50" s="395"/>
      <c r="J50" s="395"/>
      <c r="K50" s="395"/>
      <c r="L50" s="395"/>
      <c r="M50" s="28"/>
      <c r="N50" s="28"/>
      <c r="O50" s="28"/>
      <c r="P50" s="28"/>
      <c r="Q50" s="28"/>
      <c r="R50" s="28"/>
      <c r="S50" s="28"/>
      <c r="T50" s="28"/>
    </row>
    <row r="51" spans="6:20" ht="15" customHeight="1" x14ac:dyDescent="0.3">
      <c r="F51" s="395"/>
      <c r="G51" s="395"/>
      <c r="H51" s="395"/>
      <c r="I51" s="395"/>
      <c r="J51" s="395"/>
      <c r="K51" s="395"/>
      <c r="L51" s="395"/>
      <c r="M51" s="348"/>
      <c r="N51" s="28"/>
      <c r="O51" s="28"/>
      <c r="P51" s="28"/>
      <c r="Q51" s="28"/>
      <c r="R51" s="28"/>
      <c r="S51" s="28"/>
      <c r="T51" s="28"/>
    </row>
    <row r="52" spans="6:20" x14ac:dyDescent="0.3">
      <c r="F52" s="395"/>
      <c r="G52" s="395"/>
      <c r="H52" s="395"/>
      <c r="I52" s="395"/>
      <c r="J52" s="395"/>
      <c r="K52" s="395"/>
      <c r="L52" s="395"/>
      <c r="M52" s="28"/>
      <c r="N52" s="28"/>
      <c r="O52" s="28"/>
      <c r="P52" s="28"/>
      <c r="Q52" s="28"/>
      <c r="R52" s="28"/>
      <c r="S52" s="28"/>
      <c r="T52" s="28"/>
    </row>
    <row r="53" spans="6:20" x14ac:dyDescent="0.3">
      <c r="F53" s="395"/>
      <c r="G53" s="395"/>
      <c r="H53" s="395"/>
      <c r="I53" s="395"/>
      <c r="J53" s="395"/>
      <c r="K53" s="395"/>
      <c r="L53" s="395"/>
      <c r="M53" s="348"/>
      <c r="N53" s="28"/>
      <c r="O53" s="28"/>
      <c r="P53" s="28"/>
      <c r="Q53" s="28"/>
      <c r="R53" s="28"/>
      <c r="S53" s="28"/>
      <c r="T53" s="28"/>
    </row>
    <row r="54" spans="6:20" x14ac:dyDescent="0.3">
      <c r="F54" s="395"/>
      <c r="G54" s="395"/>
      <c r="H54" s="395"/>
      <c r="I54" s="395"/>
      <c r="J54" s="395"/>
      <c r="K54" s="395"/>
      <c r="L54" s="395"/>
      <c r="M54" s="28"/>
      <c r="N54" s="28"/>
      <c r="O54" s="28"/>
      <c r="P54" s="28"/>
      <c r="Q54" s="28"/>
      <c r="R54" s="28"/>
      <c r="S54" s="28"/>
      <c r="T54" s="28"/>
    </row>
    <row r="55" spans="6:20" x14ac:dyDescent="0.3">
      <c r="F55" s="395"/>
      <c r="G55" s="395"/>
      <c r="H55" s="395"/>
      <c r="I55" s="395"/>
      <c r="J55" s="395"/>
      <c r="K55" s="395"/>
      <c r="L55" s="395"/>
      <c r="M55" s="348"/>
      <c r="N55" s="28"/>
      <c r="O55" s="28"/>
      <c r="P55" s="28"/>
      <c r="Q55" s="28"/>
      <c r="R55" s="28"/>
      <c r="S55" s="28"/>
      <c r="T55" s="28"/>
    </row>
    <row r="56" spans="6:20" x14ac:dyDescent="0.3">
      <c r="F56" s="395"/>
      <c r="G56" s="395"/>
      <c r="H56" s="395"/>
      <c r="I56" s="395"/>
      <c r="J56" s="395"/>
      <c r="K56" s="395"/>
      <c r="L56" s="395"/>
      <c r="M56" s="28"/>
      <c r="N56" s="28"/>
      <c r="O56" s="28"/>
      <c r="P56" s="28"/>
      <c r="Q56" s="28"/>
      <c r="R56" s="28"/>
      <c r="S56" s="28"/>
      <c r="T56" s="28"/>
    </row>
    <row r="57" spans="6:20" x14ac:dyDescent="0.3">
      <c r="F57" s="395"/>
      <c r="G57" s="395"/>
      <c r="H57" s="395"/>
      <c r="I57" s="395"/>
      <c r="J57" s="395"/>
      <c r="K57" s="395"/>
      <c r="L57" s="395"/>
      <c r="M57" s="348"/>
      <c r="N57" s="28"/>
      <c r="O57" s="28"/>
      <c r="P57" s="28"/>
      <c r="Q57" s="28"/>
      <c r="R57" s="28"/>
      <c r="S57" s="28"/>
      <c r="T57" s="28"/>
    </row>
    <row r="58" spans="6:20" x14ac:dyDescent="0.3">
      <c r="F58" s="395"/>
      <c r="G58" s="395"/>
      <c r="H58" s="395"/>
      <c r="I58" s="395"/>
      <c r="J58" s="395"/>
      <c r="K58" s="395"/>
      <c r="L58" s="395"/>
      <c r="M58" s="348"/>
      <c r="N58" s="28"/>
      <c r="O58" s="28"/>
      <c r="P58" s="28"/>
      <c r="Q58" s="28"/>
      <c r="R58" s="28"/>
      <c r="S58" s="28"/>
      <c r="T58" s="28"/>
    </row>
    <row r="59" spans="6:20" x14ac:dyDescent="0.3">
      <c r="F59" s="395"/>
      <c r="G59" s="395"/>
      <c r="H59" s="395"/>
      <c r="I59" s="395"/>
      <c r="J59" s="395"/>
      <c r="K59" s="395"/>
      <c r="L59" s="395"/>
      <c r="M59" s="348"/>
      <c r="N59" s="28"/>
      <c r="O59" s="28"/>
      <c r="P59" s="28"/>
      <c r="Q59" s="28"/>
      <c r="R59" s="28"/>
      <c r="S59" s="28"/>
      <c r="T59" s="28"/>
    </row>
    <row r="60" spans="6:20" x14ac:dyDescent="0.3">
      <c r="F60" s="28"/>
      <c r="G60" s="28"/>
      <c r="H60" s="28"/>
      <c r="I60" s="28"/>
      <c r="J60" s="28"/>
      <c r="K60" s="28"/>
      <c r="L60" s="28"/>
      <c r="M60" s="28"/>
      <c r="N60" s="28"/>
      <c r="O60" s="28"/>
      <c r="P60" s="28"/>
      <c r="Q60" s="28"/>
      <c r="R60" s="28"/>
      <c r="S60" s="28"/>
      <c r="T60" s="28"/>
    </row>
    <row r="61" spans="6:20" ht="294.60000000000002" customHeight="1" x14ac:dyDescent="0.3">
      <c r="F61" s="395" t="s">
        <v>1835</v>
      </c>
      <c r="G61" s="395"/>
      <c r="H61" s="395"/>
      <c r="I61" s="395"/>
      <c r="J61" s="395"/>
      <c r="K61" s="395"/>
      <c r="L61" s="395"/>
      <c r="M61" s="395"/>
      <c r="N61" s="395"/>
      <c r="O61" s="395"/>
      <c r="P61" s="395"/>
      <c r="Q61" s="395"/>
      <c r="R61" s="395"/>
      <c r="S61" s="395"/>
      <c r="T61" s="395"/>
    </row>
    <row r="62" spans="6:20" x14ac:dyDescent="0.3">
      <c r="F62" s="28"/>
      <c r="G62" s="28"/>
      <c r="H62" s="28"/>
      <c r="I62" s="28"/>
      <c r="J62" s="28"/>
      <c r="K62" s="28"/>
      <c r="L62" s="28"/>
      <c r="M62" s="28"/>
      <c r="N62" s="28"/>
      <c r="O62" s="28"/>
      <c r="P62" s="28"/>
      <c r="Q62" s="28"/>
      <c r="R62" s="28"/>
      <c r="S62" s="28"/>
      <c r="T62" s="28"/>
    </row>
    <row r="63" spans="6:20" x14ac:dyDescent="0.3">
      <c r="F63" s="27" t="s">
        <v>193</v>
      </c>
      <c r="G63" s="214"/>
      <c r="H63" s="214"/>
      <c r="I63" s="214"/>
      <c r="J63" s="214"/>
      <c r="K63" s="214"/>
      <c r="L63" s="214"/>
      <c r="M63" s="214"/>
      <c r="N63" s="214"/>
      <c r="O63" s="214"/>
      <c r="P63" s="214"/>
      <c r="Q63" s="214"/>
      <c r="R63" s="214"/>
      <c r="S63" s="214"/>
      <c r="T63" s="214"/>
    </row>
    <row r="64" spans="6:20" ht="15" customHeight="1" x14ac:dyDescent="0.3">
      <c r="F64" s="395" t="s">
        <v>1778</v>
      </c>
      <c r="G64" s="395"/>
      <c r="H64" s="395"/>
      <c r="I64" s="395"/>
      <c r="J64" s="395"/>
      <c r="K64" s="395"/>
      <c r="L64" s="395"/>
      <c r="M64" s="395"/>
      <c r="N64" s="395"/>
      <c r="O64" s="395"/>
      <c r="P64" s="395"/>
      <c r="Q64" s="395"/>
      <c r="R64" s="395"/>
      <c r="S64" s="395"/>
      <c r="T64" s="395"/>
    </row>
    <row r="65" spans="6:21" x14ac:dyDescent="0.3">
      <c r="F65" s="395"/>
      <c r="G65" s="395"/>
      <c r="H65" s="395"/>
      <c r="I65" s="395"/>
      <c r="J65" s="395"/>
      <c r="K65" s="395"/>
      <c r="L65" s="395"/>
      <c r="M65" s="395"/>
      <c r="N65" s="395"/>
      <c r="O65" s="395"/>
      <c r="P65" s="395"/>
      <c r="Q65" s="395"/>
      <c r="R65" s="395"/>
      <c r="S65" s="395"/>
      <c r="T65" s="395"/>
    </row>
    <row r="66" spans="6:21" ht="14.4" customHeight="1" x14ac:dyDescent="0.3">
      <c r="F66" s="395"/>
      <c r="G66" s="395"/>
      <c r="H66" s="395"/>
      <c r="I66" s="395"/>
      <c r="J66" s="395"/>
      <c r="K66" s="395"/>
      <c r="L66" s="395"/>
      <c r="M66" s="395"/>
      <c r="N66" s="395"/>
      <c r="O66" s="395"/>
      <c r="P66" s="395"/>
      <c r="Q66" s="395"/>
      <c r="R66" s="395"/>
      <c r="S66" s="395"/>
      <c r="T66" s="395"/>
      <c r="U66" s="28"/>
    </row>
    <row r="67" spans="6:21" x14ac:dyDescent="0.3">
      <c r="F67" s="395"/>
      <c r="G67" s="395"/>
      <c r="H67" s="395"/>
      <c r="I67" s="395"/>
      <c r="J67" s="395"/>
      <c r="K67" s="395"/>
      <c r="L67" s="395"/>
      <c r="M67" s="395"/>
      <c r="N67" s="395"/>
      <c r="O67" s="395"/>
      <c r="P67" s="395"/>
      <c r="Q67" s="395"/>
      <c r="R67" s="395"/>
      <c r="S67" s="395"/>
      <c r="T67" s="395"/>
      <c r="U67" s="28"/>
    </row>
    <row r="68" spans="6:21" x14ac:dyDescent="0.3">
      <c r="F68" s="395"/>
      <c r="G68" s="395"/>
      <c r="H68" s="395"/>
      <c r="I68" s="395"/>
      <c r="J68" s="395"/>
      <c r="K68" s="395"/>
      <c r="L68" s="395"/>
      <c r="M68" s="395"/>
      <c r="N68" s="395"/>
      <c r="O68" s="395"/>
      <c r="P68" s="395"/>
      <c r="Q68" s="395"/>
      <c r="R68" s="395"/>
      <c r="S68" s="395"/>
      <c r="T68" s="395"/>
      <c r="U68" s="28"/>
    </row>
    <row r="69" spans="6:21" x14ac:dyDescent="0.3">
      <c r="F69" s="395"/>
      <c r="G69" s="395"/>
      <c r="H69" s="395"/>
      <c r="I69" s="395"/>
      <c r="J69" s="395"/>
      <c r="K69" s="395"/>
      <c r="L69" s="395"/>
      <c r="M69" s="395"/>
      <c r="N69" s="395"/>
      <c r="O69" s="395"/>
      <c r="P69" s="395"/>
      <c r="Q69" s="395"/>
      <c r="R69" s="395"/>
      <c r="S69" s="395"/>
      <c r="T69" s="395"/>
      <c r="U69" s="28"/>
    </row>
    <row r="70" spans="6:21" x14ac:dyDescent="0.3">
      <c r="F70" s="395"/>
      <c r="G70" s="395"/>
      <c r="H70" s="395"/>
      <c r="I70" s="395"/>
      <c r="J70" s="395"/>
      <c r="K70" s="395"/>
      <c r="L70" s="395"/>
      <c r="M70" s="395"/>
      <c r="N70" s="395"/>
      <c r="O70" s="395"/>
      <c r="P70" s="395"/>
      <c r="Q70" s="395"/>
      <c r="R70" s="395"/>
      <c r="S70" s="395"/>
      <c r="T70" s="395"/>
      <c r="U70" s="28"/>
    </row>
    <row r="71" spans="6:21" ht="17.399999999999999" customHeight="1" x14ac:dyDescent="0.3">
      <c r="F71" s="640" t="s">
        <v>1779</v>
      </c>
      <c r="G71" s="641"/>
      <c r="H71" s="641"/>
      <c r="I71" s="641"/>
      <c r="J71" s="641"/>
      <c r="K71" s="641"/>
      <c r="L71" s="641"/>
      <c r="M71" s="641"/>
      <c r="N71" s="641"/>
      <c r="O71" s="641"/>
      <c r="P71" s="641"/>
      <c r="Q71" s="641"/>
      <c r="R71" s="641"/>
      <c r="S71" s="641"/>
      <c r="T71" s="642"/>
      <c r="U71" s="28"/>
    </row>
    <row r="72" spans="6:21" x14ac:dyDescent="0.3">
      <c r="F72" s="76"/>
      <c r="G72" s="643" t="s">
        <v>1191</v>
      </c>
      <c r="H72" s="644"/>
      <c r="I72" s="644"/>
      <c r="J72" s="644"/>
      <c r="K72" s="644"/>
      <c r="L72" s="644"/>
      <c r="M72" s="645"/>
      <c r="N72" s="145"/>
      <c r="O72" s="649" t="str">
        <f>ROUND(VLOOKUP(G72,'Heat Network Tables'!A11:D15,3,FALSE),2) &amp; " " &amp; VLOOKUP(G72,'Heat Network Tables'!A11:D15,2,FALSE)</f>
        <v>59.4 £ per dwelling</v>
      </c>
      <c r="P72" s="650"/>
      <c r="Q72" s="650"/>
      <c r="R72" s="651"/>
      <c r="S72" s="145"/>
      <c r="T72" s="35"/>
      <c r="U72" s="28"/>
    </row>
    <row r="73" spans="6:21" ht="14.4" customHeight="1" x14ac:dyDescent="0.3">
      <c r="F73" s="76"/>
      <c r="G73" s="646"/>
      <c r="H73" s="647"/>
      <c r="I73" s="647"/>
      <c r="J73" s="647"/>
      <c r="K73" s="647"/>
      <c r="L73" s="647"/>
      <c r="M73" s="648"/>
      <c r="N73" s="145"/>
      <c r="O73" s="652"/>
      <c r="P73" s="653"/>
      <c r="Q73" s="653"/>
      <c r="R73" s="654"/>
      <c r="S73" s="145"/>
      <c r="T73" s="35"/>
      <c r="U73" s="28"/>
    </row>
    <row r="74" spans="6:21" x14ac:dyDescent="0.3">
      <c r="F74" s="76"/>
      <c r="G74" s="145"/>
      <c r="H74" s="145"/>
      <c r="I74" s="145"/>
      <c r="J74" s="145"/>
      <c r="K74" s="145"/>
      <c r="L74" s="145"/>
      <c r="M74" s="145"/>
      <c r="N74" s="145"/>
      <c r="O74" s="145"/>
      <c r="P74" s="145"/>
      <c r="Q74" s="145"/>
      <c r="R74" s="145"/>
      <c r="S74" s="145"/>
      <c r="T74" s="35"/>
      <c r="U74" s="28"/>
    </row>
    <row r="75" spans="6:21" ht="4.95" customHeight="1" x14ac:dyDescent="0.3">
      <c r="F75" s="76"/>
      <c r="G75" s="655" t="str">
        <f>VLOOKUP(G72,'Heat Network Tables'!A11:D17,4,FALSE)</f>
        <v xml:space="preserve">This is the average energy cost saving of solar photovoltaic panels across all property types. It is derived from findings of the National Energy Efficiency Data Framework (NEED) 2018, which found that the median energy saving of SPV was 600kWh. This value has been monestised using the LRVC of electricity. Comments by the authors state that " figures should be interpreted with care since they are based on a much smaller number of records and a less diverse housing stock than other energy efficiency measures presented in [the] report". </v>
      </c>
      <c r="H75" s="656"/>
      <c r="I75" s="656"/>
      <c r="J75" s="656"/>
      <c r="K75" s="656"/>
      <c r="L75" s="656"/>
      <c r="M75" s="656"/>
      <c r="N75" s="656"/>
      <c r="O75" s="656"/>
      <c r="P75" s="656"/>
      <c r="Q75" s="656"/>
      <c r="R75" s="656"/>
      <c r="S75" s="657"/>
      <c r="T75" s="85"/>
      <c r="U75" s="28"/>
    </row>
    <row r="76" spans="6:21" ht="33.6" customHeight="1" x14ac:dyDescent="0.3">
      <c r="F76" s="308"/>
      <c r="G76" s="658"/>
      <c r="H76" s="578"/>
      <c r="I76" s="578"/>
      <c r="J76" s="578"/>
      <c r="K76" s="578"/>
      <c r="L76" s="578"/>
      <c r="M76" s="578"/>
      <c r="N76" s="578"/>
      <c r="O76" s="578"/>
      <c r="P76" s="578"/>
      <c r="Q76" s="578"/>
      <c r="R76" s="578"/>
      <c r="S76" s="659"/>
      <c r="T76" s="85"/>
      <c r="U76" s="28"/>
    </row>
    <row r="77" spans="6:21" ht="4.2" customHeight="1" x14ac:dyDescent="0.3">
      <c r="F77" s="308"/>
      <c r="G77" s="658"/>
      <c r="H77" s="578"/>
      <c r="I77" s="578"/>
      <c r="J77" s="578"/>
      <c r="K77" s="578"/>
      <c r="L77" s="578"/>
      <c r="M77" s="578"/>
      <c r="N77" s="578"/>
      <c r="O77" s="578"/>
      <c r="P77" s="578"/>
      <c r="Q77" s="578"/>
      <c r="R77" s="578"/>
      <c r="S77" s="659"/>
      <c r="T77" s="85"/>
      <c r="U77" s="28"/>
    </row>
    <row r="78" spans="6:21" x14ac:dyDescent="0.3">
      <c r="F78" s="308"/>
      <c r="G78" s="658"/>
      <c r="H78" s="578"/>
      <c r="I78" s="578"/>
      <c r="J78" s="578"/>
      <c r="K78" s="578"/>
      <c r="L78" s="578"/>
      <c r="M78" s="578"/>
      <c r="N78" s="578"/>
      <c r="O78" s="578"/>
      <c r="P78" s="578"/>
      <c r="Q78" s="578"/>
      <c r="R78" s="578"/>
      <c r="S78" s="659"/>
      <c r="T78" s="85"/>
      <c r="U78" s="28"/>
    </row>
    <row r="79" spans="6:21" x14ac:dyDescent="0.3">
      <c r="F79" s="308"/>
      <c r="G79" s="658"/>
      <c r="H79" s="578"/>
      <c r="I79" s="578"/>
      <c r="J79" s="578"/>
      <c r="K79" s="578"/>
      <c r="L79" s="578"/>
      <c r="M79" s="578"/>
      <c r="N79" s="578"/>
      <c r="O79" s="578"/>
      <c r="P79" s="578"/>
      <c r="Q79" s="578"/>
      <c r="R79" s="578"/>
      <c r="S79" s="659"/>
      <c r="T79" s="85"/>
      <c r="U79" s="28"/>
    </row>
    <row r="80" spans="6:21" x14ac:dyDescent="0.3">
      <c r="F80" s="308"/>
      <c r="G80" s="658"/>
      <c r="H80" s="578"/>
      <c r="I80" s="578"/>
      <c r="J80" s="578"/>
      <c r="K80" s="578"/>
      <c r="L80" s="578"/>
      <c r="M80" s="578"/>
      <c r="N80" s="578"/>
      <c r="O80" s="578"/>
      <c r="P80" s="578"/>
      <c r="Q80" s="578"/>
      <c r="R80" s="578"/>
      <c r="S80" s="659"/>
      <c r="T80" s="85"/>
      <c r="U80" s="28"/>
    </row>
    <row r="81" spans="6:21" ht="70.2" customHeight="1" x14ac:dyDescent="0.3">
      <c r="F81" s="308"/>
      <c r="G81" s="660"/>
      <c r="H81" s="661"/>
      <c r="I81" s="661"/>
      <c r="J81" s="661"/>
      <c r="K81" s="661"/>
      <c r="L81" s="661"/>
      <c r="M81" s="661"/>
      <c r="N81" s="661"/>
      <c r="O81" s="661"/>
      <c r="P81" s="661"/>
      <c r="Q81" s="661"/>
      <c r="R81" s="661"/>
      <c r="S81" s="662"/>
      <c r="T81" s="85"/>
      <c r="U81" s="28"/>
    </row>
    <row r="82" spans="6:21" x14ac:dyDescent="0.3">
      <c r="F82" s="308"/>
      <c r="G82" s="353"/>
      <c r="H82" s="353"/>
      <c r="I82" s="353"/>
      <c r="J82" s="353"/>
      <c r="K82" s="353"/>
      <c r="L82" s="353"/>
      <c r="M82" s="353"/>
      <c r="N82" s="353"/>
      <c r="O82" s="353"/>
      <c r="P82" s="353"/>
      <c r="Q82" s="353"/>
      <c r="R82" s="353"/>
      <c r="S82" s="353"/>
      <c r="T82" s="85"/>
      <c r="U82" s="28"/>
    </row>
    <row r="83" spans="6:21" ht="32.4" customHeight="1" x14ac:dyDescent="0.3">
      <c r="F83" s="663" t="s">
        <v>1780</v>
      </c>
      <c r="G83" s="664"/>
      <c r="H83" s="664"/>
      <c r="I83" s="664"/>
      <c r="J83" s="664"/>
      <c r="K83" s="664"/>
      <c r="L83" s="664"/>
      <c r="M83" s="664"/>
      <c r="N83" s="664"/>
      <c r="O83" s="664"/>
      <c r="P83" s="664"/>
      <c r="Q83" s="664"/>
      <c r="R83" s="664"/>
      <c r="S83" s="664"/>
      <c r="T83" s="665"/>
    </row>
    <row r="84" spans="6:21" x14ac:dyDescent="0.3">
      <c r="F84"/>
      <c r="G84"/>
      <c r="H84"/>
      <c r="I84"/>
      <c r="J84"/>
      <c r="K84"/>
      <c r="L84"/>
      <c r="M84"/>
      <c r="N84"/>
      <c r="O84"/>
      <c r="P84"/>
      <c r="Q84"/>
      <c r="R84"/>
      <c r="S84"/>
      <c r="T84"/>
    </row>
    <row r="85" spans="6:21" ht="21" customHeight="1" x14ac:dyDescent="0.3">
      <c r="F85" s="640" t="s">
        <v>1781</v>
      </c>
      <c r="G85" s="641"/>
      <c r="H85" s="641"/>
      <c r="I85" s="641"/>
      <c r="J85" s="641"/>
      <c r="K85" s="641"/>
      <c r="L85" s="641"/>
      <c r="M85" s="641"/>
      <c r="N85" s="641"/>
      <c r="O85" s="641"/>
      <c r="P85" s="641"/>
      <c r="Q85" s="641"/>
      <c r="R85" s="641"/>
      <c r="S85" s="641"/>
      <c r="T85" s="642"/>
      <c r="U85" s="343"/>
    </row>
    <row r="86" spans="6:21" x14ac:dyDescent="0.3">
      <c r="F86" s="76"/>
      <c r="G86" s="643" t="s">
        <v>1195</v>
      </c>
      <c r="H86" s="644"/>
      <c r="I86" s="644"/>
      <c r="J86" s="644"/>
      <c r="K86" s="644"/>
      <c r="L86" s="644"/>
      <c r="M86" s="645"/>
      <c r="N86" s="145"/>
      <c r="O86" s="649" t="str">
        <f>ROUND(VLOOKUP(G86,'Heat Network Tables'!A11:D15,3,FALSE),2) &amp; " " &amp; VLOOKUP(G86,'Heat Network Tables'!A11:D15,2,FALSE)</f>
        <v>390.03 £ per dwelling</v>
      </c>
      <c r="P86" s="650"/>
      <c r="Q86" s="650"/>
      <c r="R86" s="651"/>
      <c r="S86" s="145"/>
      <c r="T86" s="35"/>
      <c r="U86" s="343"/>
    </row>
    <row r="87" spans="6:21" ht="14.4" customHeight="1" x14ac:dyDescent="0.3">
      <c r="F87" s="76"/>
      <c r="G87" s="646"/>
      <c r="H87" s="647"/>
      <c r="I87" s="647"/>
      <c r="J87" s="647"/>
      <c r="K87" s="647"/>
      <c r="L87" s="647"/>
      <c r="M87" s="648"/>
      <c r="N87" s="145"/>
      <c r="O87" s="652"/>
      <c r="P87" s="653"/>
      <c r="Q87" s="653"/>
      <c r="R87" s="654"/>
      <c r="S87" s="145"/>
      <c r="T87" s="35"/>
      <c r="U87" s="343"/>
    </row>
    <row r="88" spans="6:21" x14ac:dyDescent="0.3">
      <c r="F88" s="76"/>
      <c r="G88" s="145"/>
      <c r="H88" s="145"/>
      <c r="I88" s="145"/>
      <c r="J88" s="145"/>
      <c r="K88" s="145"/>
      <c r="L88" s="145"/>
      <c r="M88" s="145"/>
      <c r="N88" s="145"/>
      <c r="O88" s="145"/>
      <c r="P88" s="145"/>
      <c r="Q88" s="145"/>
      <c r="R88" s="145"/>
      <c r="S88" s="145"/>
      <c r="T88" s="35"/>
      <c r="U88" s="343"/>
    </row>
    <row r="89" spans="6:21" x14ac:dyDescent="0.3">
      <c r="F89" s="76"/>
      <c r="G89" s="655" t="str">
        <f>VLOOKUP(G86,'Heat Network Tables'!A11:D17,4,FALSE)</f>
        <v xml:space="preserve">This is the anticipated carbon emissions avoided by installing pellet central heating in a typical four bedroom detached house (with basic insulation), when compared to the same property with a G-rated boiler. The carbon dioxide savings quoted in the source have been monetised in keeping with the GHG Appraisal Guidance's recommended approach, using the non-traded valuation of carbon to reflect a reduction in domestic gas usage. The source provides a range of values from 5.8 to 9.4 tonnes CO2/year. The lower threshold has been adopted as the most conservative estimate. 
The source also quotes the change in CO2 emissions when compared to other alternative existing systems, which are as follows (all values refer to tonnes of CO2/year) - gas, A-rated boiler (3.4 - 5.8); electric, old storage heaters (8.6 - 15.2); electric, new storage heaters (6.7 - 10.9); oil, older G-rated boiler (4.8 - 7.8); oil, new A-rated boiler (12.6 - 7.9); LPG, older G-rated boiler (6.7 - 10.9); LPG, new A-rated boiler (4 - 6.6); and coal (9.8 - 16.3). </v>
      </c>
      <c r="H89" s="656"/>
      <c r="I89" s="656"/>
      <c r="J89" s="656"/>
      <c r="K89" s="656"/>
      <c r="L89" s="656"/>
      <c r="M89" s="656"/>
      <c r="N89" s="656"/>
      <c r="O89" s="656"/>
      <c r="P89" s="656"/>
      <c r="Q89" s="656"/>
      <c r="R89" s="656"/>
      <c r="S89" s="657"/>
      <c r="T89" s="85"/>
      <c r="U89" s="343"/>
    </row>
    <row r="90" spans="6:21" x14ac:dyDescent="0.3">
      <c r="F90" s="308"/>
      <c r="G90" s="658"/>
      <c r="H90" s="578"/>
      <c r="I90" s="578"/>
      <c r="J90" s="578"/>
      <c r="K90" s="578"/>
      <c r="L90" s="578"/>
      <c r="M90" s="578"/>
      <c r="N90" s="578"/>
      <c r="O90" s="578"/>
      <c r="P90" s="578"/>
      <c r="Q90" s="578"/>
      <c r="R90" s="578"/>
      <c r="S90" s="659"/>
      <c r="T90" s="85"/>
      <c r="U90" s="343"/>
    </row>
    <row r="91" spans="6:21" x14ac:dyDescent="0.3">
      <c r="F91" s="308"/>
      <c r="G91" s="658"/>
      <c r="H91" s="578"/>
      <c r="I91" s="578"/>
      <c r="J91" s="578"/>
      <c r="K91" s="578"/>
      <c r="L91" s="578"/>
      <c r="M91" s="578"/>
      <c r="N91" s="578"/>
      <c r="O91" s="578"/>
      <c r="P91" s="578"/>
      <c r="Q91" s="578"/>
      <c r="R91" s="578"/>
      <c r="S91" s="659"/>
      <c r="T91" s="85"/>
      <c r="U91" s="343"/>
    </row>
    <row r="92" spans="6:21" x14ac:dyDescent="0.3">
      <c r="F92" s="308"/>
      <c r="G92" s="658"/>
      <c r="H92" s="578"/>
      <c r="I92" s="578"/>
      <c r="J92" s="578"/>
      <c r="K92" s="578"/>
      <c r="L92" s="578"/>
      <c r="M92" s="578"/>
      <c r="N92" s="578"/>
      <c r="O92" s="578"/>
      <c r="P92" s="578"/>
      <c r="Q92" s="578"/>
      <c r="R92" s="578"/>
      <c r="S92" s="659"/>
      <c r="T92" s="85"/>
      <c r="U92" s="343"/>
    </row>
    <row r="93" spans="6:21" x14ac:dyDescent="0.3">
      <c r="F93" s="308"/>
      <c r="G93" s="658"/>
      <c r="H93" s="578"/>
      <c r="I93" s="578"/>
      <c r="J93" s="578"/>
      <c r="K93" s="578"/>
      <c r="L93" s="578"/>
      <c r="M93" s="578"/>
      <c r="N93" s="578"/>
      <c r="O93" s="578"/>
      <c r="P93" s="578"/>
      <c r="Q93" s="578"/>
      <c r="R93" s="578"/>
      <c r="S93" s="659"/>
      <c r="T93" s="85"/>
    </row>
    <row r="94" spans="6:21" x14ac:dyDescent="0.3">
      <c r="F94" s="308"/>
      <c r="G94" s="658"/>
      <c r="H94" s="578"/>
      <c r="I94" s="578"/>
      <c r="J94" s="578"/>
      <c r="K94" s="578"/>
      <c r="L94" s="578"/>
      <c r="M94" s="578"/>
      <c r="N94" s="578"/>
      <c r="O94" s="578"/>
      <c r="P94" s="578"/>
      <c r="Q94" s="578"/>
      <c r="R94" s="578"/>
      <c r="S94" s="659"/>
      <c r="T94" s="85"/>
    </row>
    <row r="95" spans="6:21" ht="55.95" customHeight="1" x14ac:dyDescent="0.3">
      <c r="F95" s="308"/>
      <c r="G95" s="660"/>
      <c r="H95" s="661"/>
      <c r="I95" s="661"/>
      <c r="J95" s="661"/>
      <c r="K95" s="661"/>
      <c r="L95" s="661"/>
      <c r="M95" s="661"/>
      <c r="N95" s="661"/>
      <c r="O95" s="661"/>
      <c r="P95" s="661"/>
      <c r="Q95" s="661"/>
      <c r="R95" s="661"/>
      <c r="S95" s="662"/>
      <c r="T95" s="85"/>
    </row>
    <row r="96" spans="6:21" ht="11.4" customHeight="1" x14ac:dyDescent="0.3">
      <c r="F96" s="309"/>
      <c r="G96" s="187"/>
      <c r="H96" s="187"/>
      <c r="I96" s="187"/>
      <c r="J96" s="187"/>
      <c r="K96" s="187"/>
      <c r="L96" s="187"/>
      <c r="M96" s="187"/>
      <c r="N96" s="187"/>
      <c r="O96" s="187"/>
      <c r="P96" s="187"/>
      <c r="Q96" s="187"/>
      <c r="R96" s="187"/>
      <c r="S96" s="187"/>
      <c r="T96" s="310"/>
    </row>
    <row r="97" spans="6:20" ht="17.399999999999999" customHeight="1" x14ac:dyDescent="0.3">
      <c r="F97"/>
      <c r="G97"/>
      <c r="H97"/>
      <c r="I97"/>
      <c r="J97"/>
      <c r="K97"/>
      <c r="L97"/>
      <c r="M97"/>
      <c r="N97"/>
      <c r="O97"/>
      <c r="P97"/>
      <c r="Q97"/>
      <c r="R97"/>
      <c r="S97"/>
      <c r="T97"/>
    </row>
    <row r="98" spans="6:20" ht="17.399999999999999" customHeight="1" x14ac:dyDescent="0.3">
      <c r="F98" s="640" t="s">
        <v>1782</v>
      </c>
      <c r="G98" s="641"/>
      <c r="H98" s="641"/>
      <c r="I98" s="641"/>
      <c r="J98" s="641"/>
      <c r="K98" s="641"/>
      <c r="L98" s="641"/>
      <c r="M98" s="641"/>
      <c r="N98" s="641"/>
      <c r="O98" s="641"/>
      <c r="P98" s="641"/>
      <c r="Q98" s="641"/>
      <c r="R98" s="641"/>
      <c r="S98" s="641"/>
      <c r="T98" s="642"/>
    </row>
    <row r="99" spans="6:20" ht="9.6" customHeight="1" x14ac:dyDescent="0.3">
      <c r="F99" s="76"/>
      <c r="G99" s="643" t="s">
        <v>1785</v>
      </c>
      <c r="H99" s="644"/>
      <c r="I99" s="644"/>
      <c r="J99" s="644"/>
      <c r="K99" s="644"/>
      <c r="L99" s="644"/>
      <c r="M99" s="645"/>
      <c r="N99" s="145"/>
      <c r="O99" s="649" t="str">
        <f>ROUND(VLOOKUP(G99,'Heat Network Tables'!A11:D17,3,FALSE),2) &amp; " " &amp; VLOOKUP(G99,'Heat Network Tables'!A11:D17,2,FALSE)</f>
        <v>228 £ per dwelling</v>
      </c>
      <c r="P99" s="650"/>
      <c r="Q99" s="650"/>
      <c r="R99" s="651"/>
      <c r="S99" s="145"/>
      <c r="T99" s="35"/>
    </row>
    <row r="100" spans="6:20" ht="25.2" customHeight="1" x14ac:dyDescent="0.3">
      <c r="F100" s="76"/>
      <c r="G100" s="646"/>
      <c r="H100" s="647"/>
      <c r="I100" s="647"/>
      <c r="J100" s="647"/>
      <c r="K100" s="647"/>
      <c r="L100" s="647"/>
      <c r="M100" s="648"/>
      <c r="N100" s="145"/>
      <c r="O100" s="652"/>
      <c r="P100" s="653"/>
      <c r="Q100" s="653"/>
      <c r="R100" s="654"/>
      <c r="S100" s="145"/>
      <c r="T100" s="35"/>
    </row>
    <row r="101" spans="6:20" x14ac:dyDescent="0.3">
      <c r="F101" s="76"/>
      <c r="G101" s="145"/>
      <c r="H101" s="145"/>
      <c r="I101" s="145"/>
      <c r="J101" s="145"/>
      <c r="K101" s="145"/>
      <c r="L101" s="145"/>
      <c r="M101" s="145"/>
      <c r="N101" s="145"/>
      <c r="O101" s="145"/>
      <c r="P101" s="145"/>
      <c r="Q101" s="145"/>
      <c r="R101" s="145"/>
      <c r="S101" s="145"/>
      <c r="T101" s="35"/>
    </row>
    <row r="102" spans="6:20" x14ac:dyDescent="0.3">
      <c r="F102" s="76"/>
      <c r="G102" s="655" t="str">
        <f>VLOOKUP(G99,'Heat Network Tables'!A11:D17,4,FALSE)</f>
        <v xml:space="preserve">This is the anticipated carbon emissions avoided (for an 'average' UK home).  A well-sited 5kW turbine could generate 9,000kWh a year, avoiding around 1.9tonnes of CO2 (assuming a low scenario, using 2020 carbon valuation).
Costs associated with wind turbines include the cost of the turbine (£20000-£25000) and additional installation costs. Once the costs of planning permission, site preparation, direct and indirect installation (cables to connect to grid etc), the final cost can be between £30000-£40000. There are currently no grants available to assist with wind power generation, although some areas may offer grants for turbines from community projects etc, and a Local Authority Sustainability Officer should be able to assist in this appraisal.  In England, building mounted turbines are only permitted on detached properties. </v>
      </c>
      <c r="H102" s="656"/>
      <c r="I102" s="656"/>
      <c r="J102" s="656"/>
      <c r="K102" s="656"/>
      <c r="L102" s="656"/>
      <c r="M102" s="656"/>
      <c r="N102" s="656"/>
      <c r="O102" s="656"/>
      <c r="P102" s="656"/>
      <c r="Q102" s="656"/>
      <c r="R102" s="656"/>
      <c r="S102" s="657"/>
      <c r="T102" s="85"/>
    </row>
    <row r="103" spans="6:20" x14ac:dyDescent="0.3">
      <c r="F103" s="308"/>
      <c r="G103" s="658"/>
      <c r="H103" s="578"/>
      <c r="I103" s="578"/>
      <c r="J103" s="578"/>
      <c r="K103" s="578"/>
      <c r="L103" s="578"/>
      <c r="M103" s="578"/>
      <c r="N103" s="578"/>
      <c r="O103" s="578"/>
      <c r="P103" s="578"/>
      <c r="Q103" s="578"/>
      <c r="R103" s="578"/>
      <c r="S103" s="659"/>
      <c r="T103" s="85"/>
    </row>
    <row r="104" spans="6:20" ht="14.4" customHeight="1" x14ac:dyDescent="0.3">
      <c r="F104" s="308"/>
      <c r="G104" s="658"/>
      <c r="H104" s="578"/>
      <c r="I104" s="578"/>
      <c r="J104" s="578"/>
      <c r="K104" s="578"/>
      <c r="L104" s="578"/>
      <c r="M104" s="578"/>
      <c r="N104" s="578"/>
      <c r="O104" s="578"/>
      <c r="P104" s="578"/>
      <c r="Q104" s="578"/>
      <c r="R104" s="578"/>
      <c r="S104" s="659"/>
      <c r="T104" s="85"/>
    </row>
    <row r="105" spans="6:20" ht="14.4" customHeight="1" x14ac:dyDescent="0.3">
      <c r="F105" s="308"/>
      <c r="G105" s="658"/>
      <c r="H105" s="578"/>
      <c r="I105" s="578"/>
      <c r="J105" s="578"/>
      <c r="K105" s="578"/>
      <c r="L105" s="578"/>
      <c r="M105" s="578"/>
      <c r="N105" s="578"/>
      <c r="O105" s="578"/>
      <c r="P105" s="578"/>
      <c r="Q105" s="578"/>
      <c r="R105" s="578"/>
      <c r="S105" s="659"/>
      <c r="T105" s="85"/>
    </row>
    <row r="106" spans="6:20" ht="14.4" customHeight="1" x14ac:dyDescent="0.3">
      <c r="F106" s="308"/>
      <c r="G106" s="658"/>
      <c r="H106" s="578"/>
      <c r="I106" s="578"/>
      <c r="J106" s="578"/>
      <c r="K106" s="578"/>
      <c r="L106" s="578"/>
      <c r="M106" s="578"/>
      <c r="N106" s="578"/>
      <c r="O106" s="578"/>
      <c r="P106" s="578"/>
      <c r="Q106" s="578"/>
      <c r="R106" s="578"/>
      <c r="S106" s="659"/>
      <c r="T106" s="85"/>
    </row>
    <row r="107" spans="6:20" ht="14.4" customHeight="1" x14ac:dyDescent="0.3">
      <c r="F107" s="308"/>
      <c r="G107" s="658"/>
      <c r="H107" s="578"/>
      <c r="I107" s="578"/>
      <c r="J107" s="578"/>
      <c r="K107" s="578"/>
      <c r="L107" s="578"/>
      <c r="M107" s="578"/>
      <c r="N107" s="578"/>
      <c r="O107" s="578"/>
      <c r="P107" s="578"/>
      <c r="Q107" s="578"/>
      <c r="R107" s="578"/>
      <c r="S107" s="659"/>
      <c r="T107" s="85"/>
    </row>
    <row r="108" spans="6:20" ht="70.95" customHeight="1" x14ac:dyDescent="0.3">
      <c r="F108" s="308"/>
      <c r="G108" s="660"/>
      <c r="H108" s="661"/>
      <c r="I108" s="661"/>
      <c r="J108" s="661"/>
      <c r="K108" s="661"/>
      <c r="L108" s="661"/>
      <c r="M108" s="661"/>
      <c r="N108" s="661"/>
      <c r="O108" s="661"/>
      <c r="P108" s="661"/>
      <c r="Q108" s="661"/>
      <c r="R108" s="661"/>
      <c r="S108" s="662"/>
      <c r="T108" s="85"/>
    </row>
    <row r="109" spans="6:20" x14ac:dyDescent="0.3">
      <c r="F109" s="309"/>
      <c r="G109" s="187"/>
      <c r="H109" s="187"/>
      <c r="I109" s="187"/>
      <c r="J109" s="187"/>
      <c r="K109" s="187"/>
      <c r="L109" s="187"/>
      <c r="M109" s="187"/>
      <c r="N109" s="187"/>
      <c r="O109" s="187"/>
      <c r="P109" s="187"/>
      <c r="Q109" s="187"/>
      <c r="R109" s="187"/>
      <c r="S109" s="187"/>
      <c r="T109" s="310"/>
    </row>
    <row r="110" spans="6:20" x14ac:dyDescent="0.3">
      <c r="I110"/>
      <c r="J110"/>
      <c r="K110"/>
      <c r="L110"/>
      <c r="M110"/>
      <c r="N110"/>
      <c r="O110"/>
      <c r="P110"/>
      <c r="Q110"/>
      <c r="R110"/>
      <c r="S110"/>
      <c r="T110"/>
    </row>
    <row r="111" spans="6:20" x14ac:dyDescent="0.3">
      <c r="F111" s="354" t="s">
        <v>202</v>
      </c>
      <c r="G111"/>
      <c r="H111"/>
      <c r="I111"/>
      <c r="J111"/>
      <c r="K111"/>
      <c r="L111"/>
      <c r="M111"/>
      <c r="N111"/>
      <c r="O111"/>
      <c r="P111"/>
      <c r="Q111"/>
      <c r="R111"/>
      <c r="S111"/>
      <c r="T111"/>
    </row>
    <row r="112" spans="6:20" x14ac:dyDescent="0.3">
      <c r="F112" s="639" t="s">
        <v>1696</v>
      </c>
      <c r="G112" s="639"/>
      <c r="H112" s="639"/>
      <c r="I112" s="639"/>
      <c r="J112" s="639"/>
      <c r="K112" s="639"/>
      <c r="L112" s="639"/>
      <c r="M112" s="639"/>
      <c r="N112" s="639"/>
      <c r="O112" s="639"/>
      <c r="P112" s="639"/>
      <c r="Q112" s="639"/>
      <c r="R112" s="639"/>
      <c r="S112" s="639"/>
      <c r="T112" s="639"/>
    </row>
    <row r="113" spans="6:21" x14ac:dyDescent="0.3">
      <c r="F113" s="639"/>
      <c r="G113" s="639"/>
      <c r="H113" s="639"/>
      <c r="I113" s="639"/>
      <c r="J113" s="639"/>
      <c r="K113" s="639"/>
      <c r="L113" s="639"/>
      <c r="M113" s="639"/>
      <c r="N113" s="639"/>
      <c r="O113" s="639"/>
      <c r="P113" s="639"/>
      <c r="Q113" s="639"/>
      <c r="R113" s="639"/>
      <c r="S113" s="639"/>
      <c r="T113" s="639"/>
    </row>
    <row r="114" spans="6:21" x14ac:dyDescent="0.3">
      <c r="F114" s="639"/>
      <c r="G114" s="639"/>
      <c r="H114" s="639"/>
      <c r="I114" s="639"/>
      <c r="J114" s="639"/>
      <c r="K114" s="639"/>
      <c r="L114" s="639"/>
      <c r="M114" s="639"/>
      <c r="N114" s="639"/>
      <c r="O114" s="639"/>
      <c r="P114" s="639"/>
      <c r="Q114" s="639"/>
      <c r="R114" s="639"/>
      <c r="S114" s="639"/>
      <c r="T114" s="639"/>
    </row>
    <row r="115" spans="6:21" x14ac:dyDescent="0.3">
      <c r="F115" s="639"/>
      <c r="G115" s="639"/>
      <c r="H115" s="639"/>
      <c r="I115" s="639"/>
      <c r="J115" s="639"/>
      <c r="K115" s="639"/>
      <c r="L115" s="639"/>
      <c r="M115" s="639"/>
      <c r="N115" s="639"/>
      <c r="O115" s="639"/>
      <c r="P115" s="639"/>
      <c r="Q115" s="639"/>
      <c r="R115" s="639"/>
      <c r="S115" s="639"/>
      <c r="T115" s="639"/>
    </row>
    <row r="116" spans="6:21" x14ac:dyDescent="0.3">
      <c r="F116" s="639"/>
      <c r="G116" s="639"/>
      <c r="H116" s="639"/>
      <c r="I116" s="639"/>
      <c r="J116" s="639"/>
      <c r="K116" s="639"/>
      <c r="L116" s="639"/>
      <c r="M116" s="639"/>
      <c r="N116" s="639"/>
      <c r="O116" s="639"/>
      <c r="P116" s="639"/>
      <c r="Q116" s="639"/>
      <c r="R116" s="639"/>
      <c r="S116" s="639"/>
      <c r="T116" s="639"/>
    </row>
    <row r="117" spans="6:21" x14ac:dyDescent="0.3">
      <c r="F117" s="639"/>
      <c r="G117" s="639"/>
      <c r="H117" s="639"/>
      <c r="I117" s="639"/>
      <c r="J117" s="639"/>
      <c r="K117" s="639"/>
      <c r="L117" s="639"/>
      <c r="M117" s="639"/>
      <c r="N117" s="639"/>
      <c r="O117" s="639"/>
      <c r="P117" s="639"/>
      <c r="Q117" s="639"/>
      <c r="R117" s="639"/>
      <c r="S117" s="639"/>
      <c r="T117" s="639"/>
    </row>
    <row r="118" spans="6:21" x14ac:dyDescent="0.3">
      <c r="F118" s="639"/>
      <c r="G118" s="639"/>
      <c r="H118" s="639"/>
      <c r="I118" s="639"/>
      <c r="J118" s="639"/>
      <c r="K118" s="639"/>
      <c r="L118" s="639"/>
      <c r="M118" s="639"/>
      <c r="N118" s="639"/>
      <c r="O118" s="639"/>
      <c r="P118" s="639"/>
      <c r="Q118" s="639"/>
      <c r="R118" s="639"/>
      <c r="S118" s="639"/>
      <c r="T118" s="639"/>
    </row>
    <row r="119" spans="6:21" x14ac:dyDescent="0.3">
      <c r="F119" s="639"/>
      <c r="G119" s="639"/>
      <c r="H119" s="639"/>
      <c r="I119" s="639"/>
      <c r="J119" s="639"/>
      <c r="K119" s="639"/>
      <c r="L119" s="639"/>
      <c r="M119" s="639"/>
      <c r="N119" s="639"/>
      <c r="O119" s="639"/>
      <c r="P119" s="639"/>
      <c r="Q119" s="639"/>
      <c r="R119" s="639"/>
      <c r="S119" s="639"/>
      <c r="T119" s="639"/>
    </row>
    <row r="120" spans="6:21" x14ac:dyDescent="0.3">
      <c r="F120" s="639"/>
      <c r="G120" s="639"/>
      <c r="H120" s="639"/>
      <c r="I120" s="639"/>
      <c r="J120" s="639"/>
      <c r="K120" s="639"/>
      <c r="L120" s="639"/>
      <c r="M120" s="639"/>
      <c r="N120" s="639"/>
      <c r="O120" s="639"/>
      <c r="P120" s="639"/>
      <c r="Q120" s="639"/>
      <c r="R120" s="639"/>
      <c r="S120" s="639"/>
      <c r="T120" s="639"/>
    </row>
    <row r="121" spans="6:21" x14ac:dyDescent="0.3">
      <c r="F121" s="639"/>
      <c r="G121" s="639"/>
      <c r="H121" s="639"/>
      <c r="I121" s="639"/>
      <c r="J121" s="639"/>
      <c r="K121" s="639"/>
      <c r="L121" s="639"/>
      <c r="M121" s="639"/>
      <c r="N121" s="639"/>
      <c r="O121" s="639"/>
      <c r="P121" s="639"/>
      <c r="Q121" s="639"/>
      <c r="R121" s="639"/>
      <c r="S121" s="639"/>
      <c r="T121" s="639"/>
    </row>
    <row r="122" spans="6:21" x14ac:dyDescent="0.3">
      <c r="F122" s="639"/>
      <c r="G122" s="639"/>
      <c r="H122" s="639"/>
      <c r="I122" s="639"/>
      <c r="J122" s="639"/>
      <c r="K122" s="639"/>
      <c r="L122" s="639"/>
      <c r="M122" s="639"/>
      <c r="N122" s="639"/>
      <c r="O122" s="639"/>
      <c r="P122" s="639"/>
      <c r="Q122" s="639"/>
      <c r="R122" s="639"/>
      <c r="S122" s="639"/>
      <c r="T122" s="639"/>
    </row>
    <row r="123" spans="6:21" x14ac:dyDescent="0.3">
      <c r="F123" s="639"/>
      <c r="G123" s="639"/>
      <c r="H123" s="639"/>
      <c r="I123" s="639"/>
      <c r="J123" s="639"/>
      <c r="K123" s="639"/>
      <c r="L123" s="639"/>
      <c r="M123" s="639"/>
      <c r="N123" s="639"/>
      <c r="O123" s="639"/>
      <c r="P123" s="639"/>
      <c r="Q123" s="639"/>
      <c r="R123" s="639"/>
      <c r="S123" s="639"/>
      <c r="T123" s="639"/>
    </row>
    <row r="124" spans="6:21" x14ac:dyDescent="0.3">
      <c r="F124" s="639"/>
      <c r="G124" s="639"/>
      <c r="H124" s="639"/>
      <c r="I124" s="639"/>
      <c r="J124" s="639"/>
      <c r="K124" s="639"/>
      <c r="L124" s="639"/>
      <c r="M124" s="639"/>
      <c r="N124" s="639"/>
      <c r="O124" s="639"/>
      <c r="P124" s="639"/>
      <c r="Q124" s="639"/>
      <c r="R124" s="639"/>
      <c r="S124" s="639"/>
      <c r="T124" s="639"/>
    </row>
    <row r="125" spans="6:21" x14ac:dyDescent="0.3">
      <c r="F125" s="639"/>
      <c r="G125" s="639"/>
      <c r="H125" s="639"/>
      <c r="I125" s="639"/>
      <c r="J125" s="639"/>
      <c r="K125" s="639"/>
      <c r="L125" s="639"/>
      <c r="M125" s="639"/>
      <c r="N125" s="639"/>
      <c r="O125" s="639"/>
      <c r="P125" s="639"/>
      <c r="Q125" s="639"/>
      <c r="R125" s="639"/>
      <c r="S125" s="639"/>
      <c r="T125" s="639"/>
      <c r="U125" s="321"/>
    </row>
    <row r="126" spans="6:21" x14ac:dyDescent="0.3">
      <c r="F126" s="639"/>
      <c r="G126" s="639"/>
      <c r="H126" s="639"/>
      <c r="I126" s="639"/>
      <c r="J126" s="639"/>
      <c r="K126" s="639"/>
      <c r="L126" s="639"/>
      <c r="M126" s="639"/>
      <c r="N126" s="639"/>
      <c r="O126" s="639"/>
      <c r="P126" s="639"/>
      <c r="Q126" s="639"/>
      <c r="R126" s="639"/>
      <c r="S126" s="639"/>
      <c r="T126" s="639"/>
      <c r="U126" s="321"/>
    </row>
    <row r="127" spans="6:21" x14ac:dyDescent="0.3">
      <c r="F127" s="639"/>
      <c r="G127" s="639"/>
      <c r="H127" s="639"/>
      <c r="I127" s="639"/>
      <c r="J127" s="639"/>
      <c r="K127" s="639"/>
      <c r="L127" s="639"/>
      <c r="M127" s="639"/>
      <c r="N127" s="639"/>
      <c r="O127" s="639"/>
      <c r="P127" s="639"/>
      <c r="Q127" s="639"/>
      <c r="R127" s="639"/>
      <c r="S127" s="639"/>
      <c r="T127" s="639"/>
      <c r="U127" s="321"/>
    </row>
    <row r="128" spans="6:21" x14ac:dyDescent="0.3">
      <c r="F128"/>
      <c r="G128"/>
      <c r="H128"/>
      <c r="I128"/>
      <c r="J128"/>
      <c r="K128"/>
      <c r="L128"/>
      <c r="M128"/>
      <c r="N128"/>
      <c r="O128"/>
      <c r="P128"/>
      <c r="Q128"/>
      <c r="R128"/>
      <c r="S128"/>
      <c r="T128"/>
      <c r="U128" s="321"/>
    </row>
    <row r="129" spans="6:21" x14ac:dyDescent="0.3">
      <c r="F129" s="354" t="s">
        <v>205</v>
      </c>
      <c r="G129"/>
      <c r="H129"/>
      <c r="I129"/>
      <c r="J129"/>
      <c r="K129"/>
      <c r="L129"/>
      <c r="M129"/>
      <c r="N129"/>
      <c r="O129"/>
      <c r="P129"/>
      <c r="Q129"/>
      <c r="R129"/>
      <c r="S129"/>
      <c r="T129"/>
      <c r="U129" s="321"/>
    </row>
    <row r="130" spans="6:21" x14ac:dyDescent="0.3">
      <c r="F130" s="468" t="s">
        <v>17</v>
      </c>
      <c r="G130" s="455"/>
      <c r="H130" s="455"/>
      <c r="I130" s="455"/>
      <c r="J130" s="455" t="s">
        <v>18</v>
      </c>
      <c r="K130" s="455"/>
      <c r="L130" s="455"/>
      <c r="M130" s="455"/>
      <c r="N130" s="455"/>
      <c r="O130" s="455" t="s">
        <v>19</v>
      </c>
      <c r="P130" s="455"/>
      <c r="Q130" s="455"/>
      <c r="R130" s="455"/>
      <c r="S130" s="455"/>
      <c r="T130" s="456"/>
    </row>
    <row r="131" spans="6:21" ht="37.950000000000003" customHeight="1" x14ac:dyDescent="0.3">
      <c r="F131" s="520" t="s">
        <v>1210</v>
      </c>
      <c r="G131" s="521"/>
      <c r="H131" s="521"/>
      <c r="I131" s="521"/>
      <c r="J131" s="522" t="s">
        <v>1699</v>
      </c>
      <c r="K131" s="522"/>
      <c r="L131" s="522"/>
      <c r="M131" s="522"/>
      <c r="N131" s="522"/>
      <c r="O131" s="523" t="s">
        <v>1697</v>
      </c>
      <c r="P131" s="457"/>
      <c r="Q131" s="457"/>
      <c r="R131" s="457"/>
      <c r="S131" s="457"/>
      <c r="T131" s="458"/>
    </row>
    <row r="132" spans="6:21" ht="28.95" customHeight="1" x14ac:dyDescent="0.3">
      <c r="F132" s="520" t="s">
        <v>1211</v>
      </c>
      <c r="G132" s="521"/>
      <c r="H132" s="521"/>
      <c r="I132" s="521"/>
      <c r="J132" s="522" t="s">
        <v>1215</v>
      </c>
      <c r="K132" s="522"/>
      <c r="L132" s="522"/>
      <c r="M132" s="522"/>
      <c r="N132" s="522"/>
      <c r="O132" s="523" t="s">
        <v>1698</v>
      </c>
      <c r="P132" s="523"/>
      <c r="Q132" s="523"/>
      <c r="R132" s="523"/>
      <c r="S132" s="523"/>
      <c r="T132" s="620"/>
    </row>
    <row r="133" spans="6:21" ht="38.4" customHeight="1" x14ac:dyDescent="0.3">
      <c r="F133" s="520" t="s">
        <v>1212</v>
      </c>
      <c r="G133" s="521"/>
      <c r="H133" s="521"/>
      <c r="I133" s="521"/>
      <c r="J133" s="522" t="s">
        <v>1216</v>
      </c>
      <c r="K133" s="522"/>
      <c r="L133" s="522"/>
      <c r="M133" s="522"/>
      <c r="N133" s="522"/>
      <c r="O133" s="523" t="s">
        <v>1219</v>
      </c>
      <c r="P133" s="523"/>
      <c r="Q133" s="523"/>
      <c r="R133" s="523"/>
      <c r="S133" s="523"/>
      <c r="T133" s="620"/>
    </row>
    <row r="134" spans="6:21" ht="28.95" customHeight="1" x14ac:dyDescent="0.3">
      <c r="F134" s="520" t="s">
        <v>1213</v>
      </c>
      <c r="G134" s="521"/>
      <c r="H134" s="521"/>
      <c r="I134" s="521"/>
      <c r="J134" s="522" t="s">
        <v>1217</v>
      </c>
      <c r="K134" s="522"/>
      <c r="L134" s="522"/>
      <c r="M134" s="522"/>
      <c r="N134" s="522"/>
      <c r="O134" s="523" t="s">
        <v>1220</v>
      </c>
      <c r="P134" s="523"/>
      <c r="Q134" s="523"/>
      <c r="R134" s="523"/>
      <c r="S134" s="523"/>
      <c r="T134" s="620"/>
    </row>
    <row r="135" spans="6:21" ht="26.4" customHeight="1" x14ac:dyDescent="0.3">
      <c r="F135" s="520" t="s">
        <v>1214</v>
      </c>
      <c r="G135" s="521"/>
      <c r="H135" s="521"/>
      <c r="I135" s="521"/>
      <c r="J135" s="522" t="s">
        <v>1218</v>
      </c>
      <c r="K135" s="522"/>
      <c r="L135" s="522"/>
      <c r="M135" s="522"/>
      <c r="N135" s="522"/>
      <c r="O135" s="523" t="s">
        <v>1221</v>
      </c>
      <c r="P135" s="523"/>
      <c r="Q135" s="523"/>
      <c r="R135" s="523"/>
      <c r="S135" s="523"/>
      <c r="T135" s="620"/>
    </row>
    <row r="136" spans="6:21" x14ac:dyDescent="0.3">
      <c r="F136"/>
      <c r="G136"/>
      <c r="H136"/>
      <c r="I136"/>
      <c r="J136"/>
      <c r="K136"/>
      <c r="L136"/>
      <c r="M136"/>
      <c r="N136"/>
      <c r="O136"/>
      <c r="P136"/>
      <c r="Q136"/>
      <c r="R136"/>
      <c r="S136"/>
      <c r="T136"/>
    </row>
  </sheetData>
  <mergeCells count="43">
    <mergeCell ref="B26:D26"/>
    <mergeCell ref="B28:D29"/>
    <mergeCell ref="B21:D21"/>
    <mergeCell ref="B22:D22"/>
    <mergeCell ref="B23:D23"/>
    <mergeCell ref="B24:D24"/>
    <mergeCell ref="B25:D25"/>
    <mergeCell ref="G72:M73"/>
    <mergeCell ref="O72:R73"/>
    <mergeCell ref="G75:S81"/>
    <mergeCell ref="G102:S108"/>
    <mergeCell ref="F83:T83"/>
    <mergeCell ref="F85:T85"/>
    <mergeCell ref="G86:M87"/>
    <mergeCell ref="O86:R87"/>
    <mergeCell ref="G89:S95"/>
    <mergeCell ref="F98:T98"/>
    <mergeCell ref="G99:M100"/>
    <mergeCell ref="O99:R100"/>
    <mergeCell ref="F9:T25"/>
    <mergeCell ref="F28:L59"/>
    <mergeCell ref="F61:T61"/>
    <mergeCell ref="F64:T70"/>
    <mergeCell ref="F71:T71"/>
    <mergeCell ref="F112:T127"/>
    <mergeCell ref="F130:I130"/>
    <mergeCell ref="J130:N130"/>
    <mergeCell ref="O130:T130"/>
    <mergeCell ref="F131:I131"/>
    <mergeCell ref="J131:N131"/>
    <mergeCell ref="O131:T131"/>
    <mergeCell ref="F132:I132"/>
    <mergeCell ref="J132:N132"/>
    <mergeCell ref="O132:T132"/>
    <mergeCell ref="F133:I133"/>
    <mergeCell ref="J133:N133"/>
    <mergeCell ref="O133:T133"/>
    <mergeCell ref="F134:I134"/>
    <mergeCell ref="J134:N134"/>
    <mergeCell ref="O134:T134"/>
    <mergeCell ref="F135:I135"/>
    <mergeCell ref="J135:N135"/>
    <mergeCell ref="O135:T135"/>
  </mergeCells>
  <hyperlinks>
    <hyperlink ref="B22:D22" location="'Energy Generation'!A1" display="Energy Generation" xr:uid="{00000000-0004-0000-0D00-000000000000}"/>
    <hyperlink ref="B23:D23" location="Transport!A1" display="Transport" xr:uid="{00000000-0004-0000-0D00-000001000000}"/>
    <hyperlink ref="B24:D24" location="'Domestic Retrofit'!A1" display="Domestic Retrofit" xr:uid="{00000000-0004-0000-0D00-000002000000}"/>
    <hyperlink ref="B25:D25" location="'Energy Management'!A1" display="Energy Management" xr:uid="{00000000-0004-0000-0D00-000003000000}"/>
    <hyperlink ref="B26:D26" location="'Heating Networks'!A1" display="Heating Networks" xr:uid="{00000000-0004-0000-0D00-000004000000}"/>
    <hyperlink ref="B28:D29" location="'Logic Model'!A1" display="'Logic Model'!A1" xr:uid="{00000000-0004-0000-0D00-000005000000}"/>
    <hyperlink ref="O131" r:id="rId1" xr:uid="{D8E0CEA4-1FE4-48FB-AA25-67D617EDD2CA}"/>
    <hyperlink ref="O132:T132" r:id="rId2" display="http://www.ukerc.ac.uk/asset/3009A2A7-BE27-4DE6-B22B4D12BFA98D95/" xr:uid="{7D85A141-7B5E-4386-BFCA-A8E3C187B92C}"/>
    <hyperlink ref="O133:T133" r:id="rId3" display="https://www.gov.uk/government/uploads/system/uploads/attachment_data/file/601345/Whole_Power_System_Impacts_of_Electricity_Generation_Technologies__3_.pdf" xr:uid="{C8A4022F-82A4-4B8D-9E48-341761059A4E}"/>
    <hyperlink ref="O134:T134" r:id="rId4" display="http://opus.bath.ac.uk/22626/1/UniBath_PhD_2009_H_Harajli.pdf" xr:uid="{502ECE47-B6CF-4C13-AA5C-FD024A26FB20}"/>
    <hyperlink ref="O135:T135" r:id="rId5" display="https://www.gov.uk/government/uploads/system/uploads/attachment_data/file/554467/Energy_Storage_Use_Cases.pdf" xr:uid="{CAEC673F-8F62-45E2-BC91-F97B90B81314}"/>
    <hyperlink ref="O132" r:id="rId6" xr:uid="{382F7BCF-4825-4AE8-B31C-7CA4830071EE}"/>
  </hyperlinks>
  <pageMargins left="0.7" right="0.7" top="0.75" bottom="0.75" header="0.3" footer="0.3"/>
  <pageSetup paperSize="9" orientation="portrait" r:id="rId7"/>
  <drawing r:id="rId8"/>
  <extLst>
    <ext xmlns:x14="http://schemas.microsoft.com/office/spreadsheetml/2009/9/main" uri="{CCE6A557-97BC-4b89-ADB6-D9C93CAAB3DF}">
      <x14:dataValidations xmlns:xm="http://schemas.microsoft.com/office/excel/2006/main" count="3">
        <x14:dataValidation type="list" allowBlank="1" showInputMessage="1" showErrorMessage="1" xr:uid="{07A36CA1-E17C-47D4-AF0F-616D18BFF422}">
          <x14:formula1>
            <xm:f>'Heat Network Tables'!$A$11:$A$13</xm:f>
          </x14:formula1>
          <xm:sqref>G72:M73</xm:sqref>
        </x14:dataValidation>
        <x14:dataValidation type="list" allowBlank="1" showInputMessage="1" showErrorMessage="1" xr:uid="{C40DA1E4-8424-422B-B52F-7140E201701B}">
          <x14:formula1>
            <xm:f>'Heat Network Tables'!$A$14:$A$15</xm:f>
          </x14:formula1>
          <xm:sqref>G86:M87</xm:sqref>
        </x14:dataValidation>
        <x14:dataValidation type="list" allowBlank="1" showInputMessage="1" showErrorMessage="1" xr:uid="{FA3C8F13-4F86-4FE4-92C8-50466C20002B}">
          <x14:formula1>
            <xm:f>'Heat Network Tables'!$A$16:$A$17</xm:f>
          </x14:formula1>
          <xm:sqref>G99:M100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EFDECD"/>
  </sheetPr>
  <dimension ref="A1:AG120"/>
  <sheetViews>
    <sheetView showGridLines="0" showRowColHeaders="0" topLeftCell="A15" zoomScale="90" zoomScaleNormal="90" workbookViewId="0">
      <selection activeCell="B25" sqref="B25:D25"/>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1222</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1257</v>
      </c>
      <c r="G9" s="395"/>
      <c r="H9" s="395"/>
      <c r="I9" s="395"/>
      <c r="J9" s="395"/>
      <c r="K9" s="395"/>
      <c r="L9" s="395"/>
      <c r="M9" s="395"/>
      <c r="N9" s="395"/>
      <c r="O9" s="395"/>
      <c r="P9" s="395"/>
      <c r="Q9" s="395"/>
      <c r="R9" s="395"/>
      <c r="S9" s="395"/>
      <c r="T9" s="395"/>
      <c r="U9" s="349"/>
    </row>
    <row r="10" spans="6:33" x14ac:dyDescent="0.3">
      <c r="F10" s="395"/>
      <c r="G10" s="395"/>
      <c r="H10" s="395"/>
      <c r="I10" s="395"/>
      <c r="J10" s="395"/>
      <c r="K10" s="395"/>
      <c r="L10" s="395"/>
      <c r="M10" s="395"/>
      <c r="N10" s="395"/>
      <c r="O10" s="395"/>
      <c r="P10" s="395"/>
      <c r="Q10" s="395"/>
      <c r="R10" s="395"/>
      <c r="S10" s="395"/>
      <c r="T10" s="395"/>
      <c r="U10" s="349"/>
    </row>
    <row r="11" spans="6:33" x14ac:dyDescent="0.3">
      <c r="F11" s="395"/>
      <c r="G11" s="395"/>
      <c r="H11" s="395"/>
      <c r="I11" s="395"/>
      <c r="J11" s="395"/>
      <c r="K11" s="395"/>
      <c r="L11" s="395"/>
      <c r="M11" s="395"/>
      <c r="N11" s="395"/>
      <c r="O11" s="395"/>
      <c r="P11" s="395"/>
      <c r="Q11" s="395"/>
      <c r="R11" s="395"/>
      <c r="S11" s="395"/>
      <c r="T11" s="395"/>
      <c r="U11" s="349"/>
    </row>
    <row r="12" spans="6:33" x14ac:dyDescent="0.3">
      <c r="F12" s="395"/>
      <c r="G12" s="395"/>
      <c r="H12" s="395"/>
      <c r="I12" s="395"/>
      <c r="J12" s="395"/>
      <c r="K12" s="395"/>
      <c r="L12" s="395"/>
      <c r="M12" s="395"/>
      <c r="N12" s="395"/>
      <c r="O12" s="395"/>
      <c r="P12" s="395"/>
      <c r="Q12" s="395"/>
      <c r="R12" s="395"/>
      <c r="S12" s="395"/>
      <c r="T12" s="395"/>
      <c r="U12" s="349"/>
    </row>
    <row r="13" spans="6:33" x14ac:dyDescent="0.3">
      <c r="F13" s="395"/>
      <c r="G13" s="395"/>
      <c r="H13" s="395"/>
      <c r="I13" s="395"/>
      <c r="J13" s="395"/>
      <c r="K13" s="395"/>
      <c r="L13" s="395"/>
      <c r="M13" s="395"/>
      <c r="N13" s="395"/>
      <c r="O13" s="395"/>
      <c r="P13" s="395"/>
      <c r="Q13" s="395"/>
      <c r="R13" s="395"/>
      <c r="S13" s="395"/>
      <c r="T13" s="395"/>
      <c r="U13" s="349"/>
    </row>
    <row r="14" spans="6:33" x14ac:dyDescent="0.3">
      <c r="F14" s="395"/>
      <c r="G14" s="395"/>
      <c r="H14" s="395"/>
      <c r="I14" s="395"/>
      <c r="J14" s="395"/>
      <c r="K14" s="395"/>
      <c r="L14" s="395"/>
      <c r="M14" s="395"/>
      <c r="N14" s="395"/>
      <c r="O14" s="395"/>
      <c r="P14" s="395"/>
      <c r="Q14" s="395"/>
      <c r="R14" s="395"/>
      <c r="S14" s="395"/>
      <c r="T14" s="395"/>
      <c r="U14" s="349"/>
    </row>
    <row r="15" spans="6:33" x14ac:dyDescent="0.3">
      <c r="F15" s="395"/>
      <c r="G15" s="395"/>
      <c r="H15" s="395"/>
      <c r="I15" s="395"/>
      <c r="J15" s="395"/>
      <c r="K15" s="395"/>
      <c r="L15" s="395"/>
      <c r="M15" s="395"/>
      <c r="N15" s="395"/>
      <c r="O15" s="395"/>
      <c r="P15" s="395"/>
      <c r="Q15" s="395"/>
      <c r="R15" s="395"/>
      <c r="S15" s="395"/>
      <c r="T15" s="395"/>
      <c r="U15" s="349"/>
    </row>
    <row r="16" spans="6:33" x14ac:dyDescent="0.3">
      <c r="F16" s="395"/>
      <c r="G16" s="395"/>
      <c r="H16" s="395"/>
      <c r="I16" s="395"/>
      <c r="J16" s="395"/>
      <c r="K16" s="395"/>
      <c r="L16" s="395"/>
      <c r="M16" s="395"/>
      <c r="N16" s="395"/>
      <c r="O16" s="395"/>
      <c r="P16" s="395"/>
      <c r="Q16" s="395"/>
      <c r="R16" s="395"/>
      <c r="S16" s="395"/>
      <c r="T16" s="395"/>
      <c r="U16" s="349"/>
    </row>
    <row r="17" spans="1:20" x14ac:dyDescent="0.3">
      <c r="F17" s="395"/>
      <c r="G17" s="395"/>
      <c r="H17" s="395"/>
      <c r="I17" s="395"/>
      <c r="J17" s="395"/>
      <c r="K17" s="395"/>
      <c r="L17" s="395"/>
      <c r="M17" s="395"/>
      <c r="N17" s="395"/>
      <c r="O17" s="395"/>
      <c r="P17" s="395"/>
      <c r="Q17" s="395"/>
      <c r="R17" s="395"/>
      <c r="S17" s="395"/>
      <c r="T17" s="395"/>
    </row>
    <row r="18" spans="1:20" x14ac:dyDescent="0.3">
      <c r="F18" s="27" t="s">
        <v>160</v>
      </c>
      <c r="G18" s="28"/>
      <c r="H18" s="28"/>
      <c r="I18" s="28"/>
      <c r="J18" s="28"/>
      <c r="K18" s="28"/>
      <c r="L18" s="28"/>
      <c r="M18" s="28"/>
      <c r="N18" s="28"/>
      <c r="O18" s="28"/>
      <c r="P18" s="28"/>
      <c r="Q18" s="28"/>
      <c r="R18" s="28"/>
      <c r="S18" s="28"/>
      <c r="T18" s="28"/>
    </row>
    <row r="19" spans="1:20" ht="15" customHeight="1" x14ac:dyDescent="0.3">
      <c r="F19" s="639" t="s">
        <v>1712</v>
      </c>
      <c r="G19" s="639"/>
      <c r="H19" s="639"/>
      <c r="I19" s="639"/>
      <c r="J19" s="639"/>
      <c r="K19" s="639"/>
      <c r="L19" s="639"/>
      <c r="M19" s="639"/>
      <c r="N19" s="639"/>
      <c r="O19" s="639"/>
      <c r="P19" s="639"/>
      <c r="Q19" s="639"/>
      <c r="R19" s="639"/>
      <c r="S19" s="639"/>
      <c r="T19" s="639"/>
    </row>
    <row r="20" spans="1:20" ht="21.6" customHeight="1" x14ac:dyDescent="0.3">
      <c r="B20" s="418" t="s">
        <v>4</v>
      </c>
      <c r="C20" s="419"/>
      <c r="D20" s="420"/>
      <c r="F20" s="639"/>
      <c r="G20" s="639"/>
      <c r="H20" s="639"/>
      <c r="I20" s="639"/>
      <c r="J20" s="639"/>
      <c r="K20" s="639"/>
      <c r="L20" s="639"/>
      <c r="M20" s="639"/>
      <c r="N20" s="639"/>
      <c r="O20" s="639"/>
      <c r="P20" s="639"/>
      <c r="Q20" s="639"/>
      <c r="R20" s="639"/>
      <c r="S20" s="639"/>
      <c r="T20" s="639"/>
    </row>
    <row r="21" spans="1:20" x14ac:dyDescent="0.3">
      <c r="B21" s="412" t="s">
        <v>13</v>
      </c>
      <c r="C21" s="413"/>
      <c r="D21" s="414"/>
      <c r="F21" s="639"/>
      <c r="G21" s="639"/>
      <c r="H21" s="639"/>
      <c r="I21" s="639"/>
      <c r="J21" s="639"/>
      <c r="K21" s="639"/>
      <c r="L21" s="639"/>
      <c r="M21" s="639"/>
      <c r="N21" s="639"/>
      <c r="O21" s="639"/>
      <c r="P21" s="639"/>
      <c r="Q21" s="639"/>
      <c r="R21" s="639"/>
      <c r="S21" s="639"/>
      <c r="T21" s="639"/>
    </row>
    <row r="22" spans="1:20" ht="13.95" customHeight="1" x14ac:dyDescent="0.3">
      <c r="B22" s="412" t="s">
        <v>14</v>
      </c>
      <c r="C22" s="413"/>
      <c r="D22" s="414"/>
      <c r="F22" s="639"/>
      <c r="G22" s="639"/>
      <c r="H22" s="639"/>
      <c r="I22" s="639"/>
      <c r="J22" s="639"/>
      <c r="K22" s="639"/>
      <c r="L22" s="639"/>
      <c r="M22" s="639"/>
      <c r="N22" s="639"/>
      <c r="O22" s="639"/>
      <c r="P22" s="639"/>
      <c r="Q22" s="639"/>
      <c r="R22" s="639"/>
      <c r="S22" s="639"/>
      <c r="T22" s="639"/>
    </row>
    <row r="23" spans="1:20" x14ac:dyDescent="0.3">
      <c r="B23" s="412" t="s">
        <v>15</v>
      </c>
      <c r="C23" s="413"/>
      <c r="D23" s="414"/>
      <c r="F23" s="639"/>
      <c r="G23" s="639"/>
      <c r="H23" s="639"/>
      <c r="I23" s="639"/>
      <c r="J23" s="639"/>
      <c r="K23" s="639"/>
      <c r="L23" s="639"/>
      <c r="M23" s="639"/>
      <c r="N23" s="639"/>
      <c r="O23" s="639"/>
      <c r="P23" s="639"/>
      <c r="Q23" s="639"/>
      <c r="R23" s="639"/>
      <c r="S23" s="639"/>
      <c r="T23" s="639"/>
    </row>
    <row r="24" spans="1:20" ht="13.95" customHeight="1" x14ac:dyDescent="0.3">
      <c r="B24" s="515" t="s">
        <v>1222</v>
      </c>
      <c r="C24" s="516"/>
      <c r="D24" s="517"/>
      <c r="F24" s="639"/>
      <c r="G24" s="639"/>
      <c r="H24" s="639"/>
      <c r="I24" s="639"/>
      <c r="J24" s="639"/>
      <c r="K24" s="639"/>
      <c r="L24" s="639"/>
      <c r="M24" s="639"/>
      <c r="N24" s="639"/>
      <c r="O24" s="639"/>
      <c r="P24" s="639"/>
      <c r="Q24" s="639"/>
      <c r="R24" s="639"/>
      <c r="S24" s="639"/>
      <c r="T24" s="639"/>
    </row>
    <row r="25" spans="1:20" x14ac:dyDescent="0.3">
      <c r="B25" s="415" t="s">
        <v>16</v>
      </c>
      <c r="C25" s="416"/>
      <c r="D25" s="417"/>
      <c r="F25" s="639"/>
      <c r="G25" s="639"/>
      <c r="H25" s="639"/>
      <c r="I25" s="639"/>
      <c r="J25" s="639"/>
      <c r="K25" s="639"/>
      <c r="L25" s="639"/>
      <c r="M25" s="639"/>
      <c r="N25" s="639"/>
      <c r="O25" s="639"/>
      <c r="P25" s="639"/>
      <c r="Q25" s="639"/>
      <c r="R25" s="639"/>
      <c r="S25" s="639"/>
      <c r="T25" s="639"/>
    </row>
    <row r="26" spans="1:20" ht="13.2" customHeight="1" x14ac:dyDescent="0.3">
      <c r="F26" s="639"/>
      <c r="G26" s="639"/>
      <c r="H26" s="639"/>
      <c r="I26" s="639"/>
      <c r="J26" s="639"/>
      <c r="K26" s="639"/>
      <c r="L26" s="639"/>
      <c r="M26" s="639"/>
      <c r="N26" s="639"/>
      <c r="O26" s="639"/>
      <c r="P26" s="639"/>
      <c r="Q26" s="639"/>
      <c r="R26" s="639"/>
      <c r="S26" s="639"/>
      <c r="T26" s="639"/>
    </row>
    <row r="27" spans="1:20" ht="15" customHeight="1" x14ac:dyDescent="0.3">
      <c r="B27" s="666" t="s">
        <v>1049</v>
      </c>
      <c r="C27" s="667"/>
      <c r="D27" s="668"/>
      <c r="F27" s="639"/>
      <c r="G27" s="639"/>
      <c r="H27" s="639"/>
      <c r="I27" s="639"/>
      <c r="J27" s="639"/>
      <c r="K27" s="639"/>
      <c r="L27" s="639"/>
      <c r="M27" s="639"/>
      <c r="N27" s="639"/>
      <c r="O27" s="639"/>
      <c r="P27" s="639"/>
      <c r="Q27" s="639"/>
      <c r="R27" s="639"/>
      <c r="S27" s="639"/>
      <c r="T27" s="639"/>
    </row>
    <row r="28" spans="1:20" ht="15" customHeight="1" x14ac:dyDescent="0.3">
      <c r="B28" s="669"/>
      <c r="C28" s="670"/>
      <c r="D28" s="671"/>
      <c r="F28" s="639"/>
      <c r="G28" s="639"/>
      <c r="H28" s="639"/>
      <c r="I28" s="639"/>
      <c r="J28" s="639"/>
      <c r="K28" s="639"/>
      <c r="L28" s="639"/>
      <c r="M28" s="639"/>
      <c r="N28" s="639"/>
      <c r="O28" s="639"/>
      <c r="P28" s="639"/>
      <c r="Q28" s="639"/>
      <c r="R28" s="639"/>
      <c r="S28" s="639"/>
      <c r="T28" s="639"/>
    </row>
    <row r="29" spans="1:20" x14ac:dyDescent="0.3">
      <c r="F29" s="639"/>
      <c r="G29" s="639"/>
      <c r="H29" s="639"/>
      <c r="I29" s="639"/>
      <c r="J29" s="639"/>
      <c r="K29" s="639"/>
      <c r="L29" s="639"/>
      <c r="M29" s="639"/>
      <c r="N29" s="639"/>
      <c r="O29" s="639"/>
      <c r="P29" s="639"/>
      <c r="Q29" s="639"/>
      <c r="R29" s="639"/>
      <c r="S29" s="639"/>
      <c r="T29" s="639"/>
    </row>
    <row r="30" spans="1:20" x14ac:dyDescent="0.3">
      <c r="F30" s="639"/>
      <c r="G30" s="639"/>
      <c r="H30" s="639"/>
      <c r="I30" s="639"/>
      <c r="J30" s="639"/>
      <c r="K30" s="639"/>
      <c r="L30" s="639"/>
      <c r="M30" s="639"/>
      <c r="N30" s="639"/>
      <c r="O30" s="639"/>
      <c r="P30" s="639"/>
      <c r="Q30" s="639"/>
      <c r="R30" s="639"/>
      <c r="S30" s="639"/>
      <c r="T30" s="639"/>
    </row>
    <row r="31" spans="1:20" x14ac:dyDescent="0.3">
      <c r="F31" s="639"/>
      <c r="G31" s="639"/>
      <c r="H31" s="639"/>
      <c r="I31" s="639"/>
      <c r="J31" s="639"/>
      <c r="K31" s="639"/>
      <c r="L31" s="639"/>
      <c r="M31" s="639"/>
      <c r="N31" s="639"/>
      <c r="O31" s="639"/>
      <c r="P31" s="639"/>
      <c r="Q31" s="639"/>
      <c r="R31" s="639"/>
      <c r="S31" s="639"/>
      <c r="T31" s="639"/>
    </row>
    <row r="32" spans="1:20" x14ac:dyDescent="0.3">
      <c r="A32" s="1"/>
      <c r="F32" s="639"/>
      <c r="G32" s="639"/>
      <c r="H32" s="639"/>
      <c r="I32" s="639"/>
      <c r="J32" s="639"/>
      <c r="K32" s="639"/>
      <c r="L32" s="639"/>
      <c r="M32" s="639"/>
      <c r="N32" s="639"/>
      <c r="O32" s="639"/>
      <c r="P32" s="639"/>
      <c r="Q32" s="639"/>
      <c r="R32" s="639"/>
      <c r="S32" s="639"/>
      <c r="T32" s="639"/>
    </row>
    <row r="33" spans="6:20" x14ac:dyDescent="0.3">
      <c r="F33" s="639"/>
      <c r="G33" s="639"/>
      <c r="H33" s="639"/>
      <c r="I33" s="639"/>
      <c r="J33" s="639"/>
      <c r="K33" s="639"/>
      <c r="L33" s="639"/>
      <c r="M33" s="639"/>
      <c r="N33" s="639"/>
      <c r="O33" s="639"/>
      <c r="P33" s="639"/>
      <c r="Q33" s="639"/>
      <c r="R33" s="639"/>
      <c r="S33" s="639"/>
      <c r="T33" s="639"/>
    </row>
    <row r="34" spans="6:20" x14ac:dyDescent="0.3">
      <c r="F34" s="639"/>
      <c r="G34" s="639"/>
      <c r="H34" s="639"/>
      <c r="I34" s="639"/>
      <c r="J34" s="639"/>
      <c r="K34" s="639"/>
      <c r="L34" s="639"/>
      <c r="M34" s="639"/>
      <c r="N34" s="639"/>
      <c r="O34" s="639"/>
      <c r="P34" s="639"/>
      <c r="Q34" s="639"/>
      <c r="R34" s="639"/>
      <c r="S34" s="639"/>
      <c r="T34" s="639"/>
    </row>
    <row r="35" spans="6:20" x14ac:dyDescent="0.3">
      <c r="F35" s="639"/>
      <c r="G35" s="639"/>
      <c r="H35" s="639"/>
      <c r="I35" s="639"/>
      <c r="J35" s="639"/>
      <c r="K35" s="639"/>
      <c r="L35" s="639"/>
      <c r="M35" s="639"/>
      <c r="N35" s="639"/>
      <c r="O35" s="639"/>
      <c r="P35" s="639"/>
      <c r="Q35" s="639"/>
      <c r="R35" s="639"/>
      <c r="S35" s="639"/>
      <c r="T35" s="639"/>
    </row>
    <row r="36" spans="6:20" x14ac:dyDescent="0.3">
      <c r="F36" s="639"/>
      <c r="G36" s="639"/>
      <c r="H36" s="639"/>
      <c r="I36" s="639"/>
      <c r="J36" s="639"/>
      <c r="K36" s="639"/>
      <c r="L36" s="639"/>
      <c r="M36" s="639"/>
      <c r="N36" s="639"/>
      <c r="O36" s="639"/>
      <c r="P36" s="639"/>
      <c r="Q36" s="639"/>
      <c r="R36" s="639"/>
      <c r="S36" s="639"/>
      <c r="T36" s="639"/>
    </row>
    <row r="37" spans="6:20" x14ac:dyDescent="0.3">
      <c r="F37" s="639"/>
      <c r="G37" s="639"/>
      <c r="H37" s="639"/>
      <c r="I37" s="639"/>
      <c r="J37" s="639"/>
      <c r="K37" s="639"/>
      <c r="L37" s="639"/>
      <c r="M37" s="639"/>
      <c r="N37" s="639"/>
      <c r="O37" s="639"/>
      <c r="P37" s="639"/>
      <c r="Q37" s="639"/>
      <c r="R37" s="639"/>
      <c r="S37" s="639"/>
      <c r="T37" s="639"/>
    </row>
    <row r="38" spans="6:20" x14ac:dyDescent="0.3">
      <c r="F38" s="639"/>
      <c r="G38" s="639"/>
      <c r="H38" s="639"/>
      <c r="I38" s="639"/>
      <c r="J38" s="639"/>
      <c r="K38" s="639"/>
      <c r="L38" s="639"/>
      <c r="M38" s="639"/>
      <c r="N38" s="639"/>
      <c r="O38" s="639"/>
      <c r="P38" s="639"/>
      <c r="Q38" s="639"/>
      <c r="R38" s="639"/>
      <c r="S38" s="639"/>
      <c r="T38" s="639"/>
    </row>
    <row r="39" spans="6:20" x14ac:dyDescent="0.3">
      <c r="F39" s="639"/>
      <c r="G39" s="639"/>
      <c r="H39" s="639"/>
      <c r="I39" s="639"/>
      <c r="J39" s="639"/>
      <c r="K39" s="639"/>
      <c r="L39" s="639"/>
      <c r="M39" s="639"/>
      <c r="N39" s="639"/>
      <c r="O39" s="639"/>
      <c r="P39" s="639"/>
      <c r="Q39" s="639"/>
      <c r="R39" s="639"/>
      <c r="S39" s="639"/>
      <c r="T39" s="639"/>
    </row>
    <row r="40" spans="6:20" x14ac:dyDescent="0.3">
      <c r="F40" s="639"/>
      <c r="G40" s="639"/>
      <c r="H40" s="639"/>
      <c r="I40" s="639"/>
      <c r="J40" s="639"/>
      <c r="K40" s="639"/>
      <c r="L40" s="639"/>
      <c r="M40" s="639"/>
      <c r="N40" s="639"/>
      <c r="O40" s="639"/>
      <c r="P40" s="639"/>
      <c r="Q40" s="639"/>
      <c r="R40" s="639"/>
      <c r="S40" s="639"/>
      <c r="T40" s="639"/>
    </row>
    <row r="41" spans="6:20" x14ac:dyDescent="0.3">
      <c r="F41" s="639"/>
      <c r="G41" s="639"/>
      <c r="H41" s="639"/>
      <c r="I41" s="639"/>
      <c r="J41" s="639"/>
      <c r="K41" s="639"/>
      <c r="L41" s="639"/>
      <c r="M41" s="639"/>
      <c r="N41" s="639"/>
      <c r="O41" s="639"/>
      <c r="P41" s="639"/>
      <c r="Q41" s="639"/>
      <c r="R41" s="639"/>
      <c r="S41" s="639"/>
      <c r="T41" s="639"/>
    </row>
    <row r="42" spans="6:20" x14ac:dyDescent="0.3">
      <c r="F42" s="346"/>
      <c r="G42" s="346"/>
      <c r="H42" s="346"/>
      <c r="I42" s="346"/>
      <c r="J42" s="346"/>
      <c r="K42" s="346"/>
      <c r="L42" s="346"/>
      <c r="M42" s="346"/>
      <c r="N42" s="346"/>
      <c r="O42" s="346"/>
      <c r="P42" s="346"/>
      <c r="Q42" s="346"/>
      <c r="R42" s="346"/>
      <c r="S42" s="346"/>
      <c r="T42" s="346"/>
    </row>
    <row r="43" spans="6:20" x14ac:dyDescent="0.3">
      <c r="F43" s="354" t="s">
        <v>193</v>
      </c>
      <c r="G43" s="352"/>
      <c r="H43" s="352"/>
      <c r="I43" s="352"/>
      <c r="J43" s="352"/>
      <c r="K43" s="352"/>
      <c r="L43" s="352"/>
      <c r="M43" s="352"/>
      <c r="N43" s="352"/>
      <c r="O43" s="352"/>
      <c r="P43" s="352"/>
      <c r="Q43" s="352"/>
      <c r="R43" s="352"/>
      <c r="S43" s="352"/>
      <c r="T43" s="346"/>
    </row>
    <row r="44" spans="6:20" x14ac:dyDescent="0.3">
      <c r="F44" s="578" t="s">
        <v>1789</v>
      </c>
      <c r="G44" s="578"/>
      <c r="H44" s="578"/>
      <c r="I44" s="578"/>
      <c r="J44" s="578"/>
      <c r="K44" s="578"/>
      <c r="L44" s="578"/>
      <c r="M44" s="578"/>
      <c r="N44" s="578"/>
      <c r="O44" s="578"/>
      <c r="P44" s="578"/>
      <c r="Q44" s="578"/>
      <c r="R44" s="578"/>
      <c r="S44" s="578"/>
      <c r="T44" s="344"/>
    </row>
    <row r="45" spans="6:20" ht="15" customHeight="1" x14ac:dyDescent="0.3">
      <c r="F45" s="578"/>
      <c r="G45" s="578"/>
      <c r="H45" s="578"/>
      <c r="I45" s="578"/>
      <c r="J45" s="578"/>
      <c r="K45" s="578"/>
      <c r="L45" s="578"/>
      <c r="M45" s="578"/>
      <c r="N45" s="578"/>
      <c r="O45" s="578"/>
      <c r="P45" s="578"/>
      <c r="Q45" s="578"/>
      <c r="R45" s="578"/>
      <c r="S45" s="578"/>
      <c r="T45" s="344"/>
    </row>
    <row r="46" spans="6:20" x14ac:dyDescent="0.3">
      <c r="F46" s="578"/>
      <c r="G46" s="578"/>
      <c r="H46" s="578"/>
      <c r="I46" s="578"/>
      <c r="J46" s="578"/>
      <c r="K46" s="578"/>
      <c r="L46" s="578"/>
      <c r="M46" s="578"/>
      <c r="N46" s="578"/>
      <c r="O46" s="578"/>
      <c r="P46" s="578"/>
      <c r="Q46" s="578"/>
      <c r="R46" s="578"/>
      <c r="S46" s="578"/>
      <c r="T46" s="344"/>
    </row>
    <row r="47" spans="6:20" x14ac:dyDescent="0.3">
      <c r="F47" s="578"/>
      <c r="G47" s="578"/>
      <c r="H47" s="578"/>
      <c r="I47" s="578"/>
      <c r="J47" s="578"/>
      <c r="K47" s="578"/>
      <c r="L47" s="578"/>
      <c r="M47" s="578"/>
      <c r="N47" s="578"/>
      <c r="O47" s="578"/>
      <c r="P47" s="578"/>
      <c r="Q47" s="578"/>
      <c r="R47" s="578"/>
      <c r="S47" s="578"/>
      <c r="T47" s="344"/>
    </row>
    <row r="48" spans="6:20" x14ac:dyDescent="0.3">
      <c r="F48" s="578"/>
      <c r="G48" s="578"/>
      <c r="H48" s="578"/>
      <c r="I48" s="578"/>
      <c r="J48" s="578"/>
      <c r="K48" s="578"/>
      <c r="L48" s="578"/>
      <c r="M48" s="578"/>
      <c r="N48" s="578"/>
      <c r="O48" s="578"/>
      <c r="P48" s="578"/>
      <c r="Q48" s="578"/>
      <c r="R48" s="578"/>
      <c r="S48" s="578"/>
      <c r="T48" s="344"/>
    </row>
    <row r="49" spans="6:21" x14ac:dyDescent="0.3">
      <c r="F49" s="578"/>
      <c r="G49" s="578"/>
      <c r="H49" s="578"/>
      <c r="I49" s="578"/>
      <c r="J49" s="578"/>
      <c r="K49" s="578"/>
      <c r="L49" s="578"/>
      <c r="M49" s="578"/>
      <c r="N49" s="578"/>
      <c r="O49" s="578"/>
      <c r="P49" s="578"/>
      <c r="Q49" s="578"/>
      <c r="R49" s="578"/>
      <c r="S49" s="578"/>
      <c r="T49" s="344"/>
    </row>
    <row r="50" spans="6:21" ht="14.4" customHeight="1" x14ac:dyDescent="0.3">
      <c r="F50" s="578"/>
      <c r="G50" s="578"/>
      <c r="H50" s="578"/>
      <c r="I50" s="578"/>
      <c r="J50" s="578"/>
      <c r="K50" s="578"/>
      <c r="L50" s="578"/>
      <c r="M50" s="578"/>
      <c r="N50" s="578"/>
      <c r="O50" s="578"/>
      <c r="P50" s="578"/>
      <c r="Q50" s="578"/>
      <c r="R50" s="578"/>
      <c r="S50" s="578"/>
      <c r="T50" s="344"/>
    </row>
    <row r="51" spans="6:21" x14ac:dyDescent="0.3">
      <c r="F51" s="578"/>
      <c r="G51" s="578"/>
      <c r="H51" s="578"/>
      <c r="I51" s="578"/>
      <c r="J51" s="578"/>
      <c r="K51" s="578"/>
      <c r="L51" s="578"/>
      <c r="M51" s="578"/>
      <c r="N51" s="578"/>
      <c r="O51" s="578"/>
      <c r="P51" s="578"/>
      <c r="Q51" s="578"/>
      <c r="R51" s="578"/>
      <c r="S51" s="578"/>
      <c r="T51" s="344"/>
    </row>
    <row r="52" spans="6:21" x14ac:dyDescent="0.3">
      <c r="F52" s="578"/>
      <c r="G52" s="578"/>
      <c r="H52" s="578"/>
      <c r="I52" s="578"/>
      <c r="J52" s="578"/>
      <c r="K52" s="578"/>
      <c r="L52" s="578"/>
      <c r="M52" s="578"/>
      <c r="N52" s="578"/>
      <c r="O52" s="578"/>
      <c r="P52" s="578"/>
      <c r="Q52" s="578"/>
      <c r="R52" s="578"/>
      <c r="S52" s="578"/>
      <c r="T52" s="214"/>
    </row>
    <row r="53" spans="6:21" x14ac:dyDescent="0.3">
      <c r="F53" s="578"/>
      <c r="G53" s="578"/>
      <c r="H53" s="578"/>
      <c r="I53" s="578"/>
      <c r="J53" s="578"/>
      <c r="K53" s="578"/>
      <c r="L53" s="578"/>
      <c r="M53" s="578"/>
      <c r="N53" s="578"/>
      <c r="O53" s="578"/>
      <c r="P53" s="578"/>
      <c r="Q53" s="578"/>
      <c r="R53" s="578"/>
      <c r="S53" s="578"/>
      <c r="T53" s="214"/>
    </row>
    <row r="54" spans="6:21" ht="93.6" customHeight="1" x14ac:dyDescent="0.3">
      <c r="F54" s="578"/>
      <c r="G54" s="578"/>
      <c r="H54" s="578"/>
      <c r="I54" s="578"/>
      <c r="J54" s="578"/>
      <c r="K54" s="578"/>
      <c r="L54" s="578"/>
      <c r="M54" s="578"/>
      <c r="N54" s="578"/>
      <c r="O54" s="578"/>
      <c r="P54" s="578"/>
      <c r="Q54" s="578"/>
      <c r="R54" s="578"/>
      <c r="S54" s="578"/>
      <c r="T54" s="214"/>
    </row>
    <row r="55" spans="6:21" x14ac:dyDescent="0.3">
      <c r="F55" s="358"/>
      <c r="G55" s="151"/>
      <c r="H55" s="151"/>
      <c r="I55" s="151"/>
      <c r="J55" s="151"/>
      <c r="K55" s="151"/>
      <c r="L55" s="151"/>
      <c r="M55" s="151"/>
      <c r="N55" s="151"/>
      <c r="O55" s="151"/>
      <c r="P55" s="151"/>
      <c r="Q55" s="151"/>
      <c r="R55" s="151"/>
      <c r="S55" s="151"/>
      <c r="T55" s="151"/>
    </row>
    <row r="56" spans="6:21" x14ac:dyDescent="0.3">
      <c r="F56" s="74"/>
      <c r="G56" s="33"/>
      <c r="H56" s="33"/>
      <c r="I56" s="33"/>
      <c r="J56" s="33"/>
      <c r="K56" s="33"/>
      <c r="L56" s="33"/>
      <c r="M56" s="33"/>
      <c r="N56"/>
      <c r="O56" s="672" t="s">
        <v>1476</v>
      </c>
      <c r="P56" s="673"/>
      <c r="Q56" s="673"/>
      <c r="R56" s="673"/>
      <c r="S56" s="673"/>
      <c r="T56" s="674"/>
    </row>
    <row r="57" spans="6:21" x14ac:dyDescent="0.3">
      <c r="F57" s="515" t="s">
        <v>1464</v>
      </c>
      <c r="G57" s="678"/>
      <c r="H57" s="678"/>
      <c r="I57" s="679" t="s">
        <v>1466</v>
      </c>
      <c r="J57" s="680"/>
      <c r="K57" s="680"/>
      <c r="L57" s="681"/>
      <c r="M57" s="359"/>
      <c r="N57"/>
      <c r="O57" s="675"/>
      <c r="P57" s="676"/>
      <c r="Q57" s="676"/>
      <c r="R57" s="676"/>
      <c r="S57" s="676"/>
      <c r="T57" s="677"/>
    </row>
    <row r="58" spans="6:21" ht="15" customHeight="1" x14ac:dyDescent="0.3">
      <c r="F58" s="515"/>
      <c r="G58" s="678"/>
      <c r="H58" s="678"/>
      <c r="I58" s="682"/>
      <c r="J58" s="683"/>
      <c r="K58" s="683"/>
      <c r="L58" s="684"/>
      <c r="M58" s="359"/>
      <c r="N58"/>
      <c r="O58" s="675"/>
      <c r="P58" s="676"/>
      <c r="Q58" s="676"/>
      <c r="R58" s="676"/>
      <c r="S58" s="676"/>
      <c r="T58" s="677"/>
    </row>
    <row r="59" spans="6:21" x14ac:dyDescent="0.3">
      <c r="F59" s="41"/>
      <c r="G59" s="145"/>
      <c r="H59" s="145"/>
      <c r="I59" s="360"/>
      <c r="J59" s="360"/>
      <c r="K59" s="360"/>
      <c r="L59" s="360"/>
      <c r="M59" s="145"/>
      <c r="N59"/>
      <c r="O59" s="78"/>
      <c r="P59" s="513">
        <f>VLOOKUP(I57,'Energy Management Tables'!B3:C108,2,FALSE)*I60</f>
        <v>0</v>
      </c>
      <c r="Q59" s="514"/>
      <c r="R59" s="514"/>
      <c r="S59" s="685"/>
      <c r="T59" s="80"/>
    </row>
    <row r="60" spans="6:21" x14ac:dyDescent="0.3">
      <c r="F60" s="426" t="s">
        <v>1465</v>
      </c>
      <c r="G60" s="686"/>
      <c r="H60" s="686"/>
      <c r="I60" s="687">
        <v>0</v>
      </c>
      <c r="J60" s="688"/>
      <c r="K60" s="688"/>
      <c r="L60" s="689"/>
      <c r="M60" s="359"/>
      <c r="N60"/>
      <c r="O60" s="140"/>
      <c r="P60" s="141"/>
      <c r="Q60" s="141"/>
      <c r="R60" s="141"/>
      <c r="S60" s="141"/>
      <c r="T60" s="142"/>
    </row>
    <row r="61" spans="6:21" x14ac:dyDescent="0.3">
      <c r="F61" s="42"/>
      <c r="G61" s="39"/>
      <c r="H61" s="39"/>
      <c r="I61" s="39"/>
      <c r="J61" s="137"/>
      <c r="K61" s="137"/>
      <c r="L61" s="39"/>
      <c r="M61" s="39"/>
      <c r="N61"/>
      <c r="O61"/>
      <c r="P61"/>
      <c r="Q61"/>
      <c r="R61"/>
      <c r="S61"/>
      <c r="T61"/>
    </row>
    <row r="62" spans="6:21" ht="15" customHeight="1" x14ac:dyDescent="0.3">
      <c r="F62"/>
      <c r="G62"/>
      <c r="H62"/>
      <c r="I62"/>
      <c r="J62"/>
      <c r="K62"/>
      <c r="L62"/>
      <c r="M62"/>
      <c r="N62"/>
      <c r="O62"/>
      <c r="P62"/>
      <c r="Q62"/>
      <c r="R62"/>
      <c r="S62"/>
      <c r="T62"/>
    </row>
    <row r="63" spans="6:21" ht="14.4" customHeight="1" x14ac:dyDescent="0.3">
      <c r="F63" s="578" t="s">
        <v>1477</v>
      </c>
      <c r="G63" s="578"/>
      <c r="H63" s="578"/>
      <c r="I63" s="578"/>
      <c r="J63" s="578"/>
      <c r="K63" s="578"/>
      <c r="L63" s="578"/>
      <c r="M63" s="578"/>
      <c r="N63" s="578"/>
      <c r="O63" s="578"/>
      <c r="P63" s="578"/>
      <c r="Q63" s="578"/>
      <c r="R63" s="578"/>
      <c r="S63" s="578"/>
      <c r="T63" s="578"/>
    </row>
    <row r="64" spans="6:21" ht="14.4" customHeight="1" x14ac:dyDescent="0.3">
      <c r="F64" s="578"/>
      <c r="G64" s="578"/>
      <c r="H64" s="578"/>
      <c r="I64" s="578"/>
      <c r="J64" s="578"/>
      <c r="K64" s="578"/>
      <c r="L64" s="578"/>
      <c r="M64" s="578"/>
      <c r="N64" s="578"/>
      <c r="O64" s="578"/>
      <c r="P64" s="578"/>
      <c r="Q64" s="578"/>
      <c r="R64" s="578"/>
      <c r="S64" s="578"/>
      <c r="T64" s="578"/>
      <c r="U64" s="349"/>
    </row>
    <row r="65" spans="6:21" x14ac:dyDescent="0.3">
      <c r="F65" s="578"/>
      <c r="G65" s="578"/>
      <c r="H65" s="578"/>
      <c r="I65" s="578"/>
      <c r="J65" s="578"/>
      <c r="K65" s="578"/>
      <c r="L65" s="578"/>
      <c r="M65" s="578"/>
      <c r="N65" s="578"/>
      <c r="O65" s="578"/>
      <c r="P65" s="578"/>
      <c r="Q65" s="578"/>
      <c r="R65" s="578"/>
      <c r="S65" s="578"/>
      <c r="T65" s="578"/>
      <c r="U65" s="349"/>
    </row>
    <row r="66" spans="6:21" x14ac:dyDescent="0.3">
      <c r="F66" s="578"/>
      <c r="G66" s="578"/>
      <c r="H66" s="578"/>
      <c r="I66" s="578"/>
      <c r="J66" s="578"/>
      <c r="K66" s="578"/>
      <c r="L66" s="578"/>
      <c r="M66" s="578"/>
      <c r="N66" s="578"/>
      <c r="O66" s="578"/>
      <c r="P66" s="578"/>
      <c r="Q66" s="578"/>
      <c r="R66" s="578"/>
      <c r="S66" s="578"/>
      <c r="T66" s="578"/>
      <c r="U66" s="349"/>
    </row>
    <row r="67" spans="6:21" x14ac:dyDescent="0.3">
      <c r="F67" s="578"/>
      <c r="G67" s="578"/>
      <c r="H67" s="578"/>
      <c r="I67" s="578"/>
      <c r="J67" s="578"/>
      <c r="K67" s="578"/>
      <c r="L67" s="578"/>
      <c r="M67" s="578"/>
      <c r="N67" s="578"/>
      <c r="O67" s="578"/>
      <c r="P67" s="578"/>
      <c r="Q67" s="578"/>
      <c r="R67" s="578"/>
      <c r="S67" s="578"/>
      <c r="T67" s="578"/>
      <c r="U67" s="349"/>
    </row>
    <row r="68" spans="6:21" x14ac:dyDescent="0.3">
      <c r="F68"/>
      <c r="G68"/>
      <c r="H68"/>
      <c r="I68"/>
      <c r="J68"/>
      <c r="K68"/>
      <c r="L68"/>
      <c r="M68"/>
      <c r="N68"/>
      <c r="O68"/>
      <c r="P68"/>
      <c r="Q68"/>
      <c r="R68"/>
      <c r="S68"/>
      <c r="T68"/>
      <c r="U68" s="349"/>
    </row>
    <row r="69" spans="6:21" ht="12.6" customHeight="1" x14ac:dyDescent="0.3">
      <c r="F69" s="74"/>
      <c r="G69" s="33"/>
      <c r="H69" s="33"/>
      <c r="I69" s="33"/>
      <c r="J69" s="33"/>
      <c r="K69" s="33"/>
      <c r="L69" s="33"/>
      <c r="M69" s="33"/>
      <c r="N69"/>
      <c r="O69" s="672" t="s">
        <v>1586</v>
      </c>
      <c r="P69" s="673"/>
      <c r="Q69" s="673"/>
      <c r="R69" s="673"/>
      <c r="S69" s="673"/>
      <c r="T69" s="674"/>
      <c r="U69" s="349"/>
    </row>
    <row r="70" spans="6:21" x14ac:dyDescent="0.3">
      <c r="F70" s="515" t="s">
        <v>1464</v>
      </c>
      <c r="G70" s="678"/>
      <c r="H70" s="678"/>
      <c r="I70" s="679" t="s">
        <v>1478</v>
      </c>
      <c r="J70" s="680"/>
      <c r="K70" s="680"/>
      <c r="L70" s="681"/>
      <c r="M70" s="359"/>
      <c r="N70"/>
      <c r="O70" s="675"/>
      <c r="P70" s="676"/>
      <c r="Q70" s="676"/>
      <c r="R70" s="676"/>
      <c r="S70" s="676"/>
      <c r="T70" s="677"/>
      <c r="U70" s="349"/>
    </row>
    <row r="71" spans="6:21" ht="14.4" customHeight="1" x14ac:dyDescent="0.3">
      <c r="F71" s="515"/>
      <c r="G71" s="678"/>
      <c r="H71" s="678"/>
      <c r="I71" s="682"/>
      <c r="J71" s="683"/>
      <c r="K71" s="683"/>
      <c r="L71" s="684"/>
      <c r="M71" s="359"/>
      <c r="N71"/>
      <c r="O71" s="675"/>
      <c r="P71" s="676"/>
      <c r="Q71" s="676"/>
      <c r="R71" s="676"/>
      <c r="S71" s="676"/>
      <c r="T71" s="677"/>
      <c r="U71" s="349"/>
    </row>
    <row r="72" spans="6:21" ht="14.4" customHeight="1" x14ac:dyDescent="0.3">
      <c r="F72" s="41"/>
      <c r="G72" s="145"/>
      <c r="H72" s="145"/>
      <c r="I72" s="360"/>
      <c r="J72" s="360"/>
      <c r="K72" s="360"/>
      <c r="L72" s="360"/>
      <c r="M72" s="145"/>
      <c r="N72"/>
      <c r="O72" s="78"/>
      <c r="P72" s="513">
        <f>VLOOKUP(I70,'Energy Management Tables'!B112:C220,2,FALSE)*I73</f>
        <v>0</v>
      </c>
      <c r="Q72" s="514"/>
      <c r="R72" s="514"/>
      <c r="S72" s="685"/>
      <c r="T72" s="80"/>
      <c r="U72" s="349"/>
    </row>
    <row r="73" spans="6:21" ht="14.4" customHeight="1" x14ac:dyDescent="0.3">
      <c r="F73" s="426" t="s">
        <v>1585</v>
      </c>
      <c r="G73" s="686"/>
      <c r="H73" s="686"/>
      <c r="I73" s="687">
        <v>0</v>
      </c>
      <c r="J73" s="688"/>
      <c r="K73" s="688"/>
      <c r="L73" s="689"/>
      <c r="M73" s="359"/>
      <c r="N73"/>
      <c r="O73" s="140"/>
      <c r="P73" s="141"/>
      <c r="Q73" s="141"/>
      <c r="R73" s="141"/>
      <c r="S73" s="141"/>
      <c r="T73" s="142"/>
      <c r="U73" s="349"/>
    </row>
    <row r="74" spans="6:21" x14ac:dyDescent="0.3">
      <c r="F74" s="42"/>
      <c r="G74" s="39"/>
      <c r="H74" s="39"/>
      <c r="I74" s="39"/>
      <c r="J74" s="137"/>
      <c r="K74" s="137"/>
      <c r="L74" s="39"/>
      <c r="M74" s="39"/>
      <c r="N74"/>
      <c r="O74"/>
      <c r="P74"/>
      <c r="Q74"/>
      <c r="R74"/>
      <c r="S74"/>
      <c r="T74"/>
      <c r="U74" s="349"/>
    </row>
    <row r="75" spans="6:21" x14ac:dyDescent="0.3">
      <c r="F75"/>
      <c r="G75"/>
      <c r="H75"/>
      <c r="I75"/>
      <c r="J75"/>
      <c r="K75"/>
      <c r="L75"/>
      <c r="M75"/>
      <c r="N75"/>
      <c r="O75"/>
      <c r="P75"/>
      <c r="Q75"/>
      <c r="R75"/>
      <c r="S75"/>
      <c r="T75"/>
      <c r="U75" s="349"/>
    </row>
    <row r="76" spans="6:21" x14ac:dyDescent="0.3">
      <c r="F76" s="354" t="s">
        <v>202</v>
      </c>
      <c r="G76"/>
      <c r="H76"/>
      <c r="I76"/>
      <c r="J76"/>
      <c r="K76"/>
      <c r="L76"/>
      <c r="M76"/>
      <c r="N76"/>
      <c r="O76"/>
      <c r="P76"/>
      <c r="Q76"/>
      <c r="R76"/>
      <c r="S76"/>
      <c r="T76"/>
      <c r="U76" s="349"/>
    </row>
    <row r="77" spans="6:21" x14ac:dyDescent="0.3">
      <c r="F77" s="639" t="s">
        <v>1713</v>
      </c>
      <c r="G77" s="639"/>
      <c r="H77" s="639"/>
      <c r="I77" s="639"/>
      <c r="J77" s="639"/>
      <c r="K77" s="639"/>
      <c r="L77" s="639"/>
      <c r="M77" s="639"/>
      <c r="N77" s="639"/>
      <c r="O77" s="639"/>
      <c r="P77" s="639"/>
      <c r="Q77" s="639"/>
      <c r="R77" s="639"/>
      <c r="S77" s="639"/>
      <c r="T77" s="639"/>
      <c r="U77" s="349"/>
    </row>
    <row r="78" spans="6:21" x14ac:dyDescent="0.3">
      <c r="F78" s="639"/>
      <c r="G78" s="639"/>
      <c r="H78" s="639"/>
      <c r="I78" s="639"/>
      <c r="J78" s="639"/>
      <c r="K78" s="639"/>
      <c r="L78" s="639"/>
      <c r="M78" s="639"/>
      <c r="N78" s="639"/>
      <c r="O78" s="639"/>
      <c r="P78" s="639"/>
      <c r="Q78" s="639"/>
      <c r="R78" s="639"/>
      <c r="S78" s="639"/>
      <c r="T78" s="639"/>
      <c r="U78" s="349"/>
    </row>
    <row r="79" spans="6:21" ht="14.4" customHeight="1" x14ac:dyDescent="0.3">
      <c r="F79" s="639"/>
      <c r="G79" s="639"/>
      <c r="H79" s="639"/>
      <c r="I79" s="639"/>
      <c r="J79" s="639"/>
      <c r="K79" s="639"/>
      <c r="L79" s="639"/>
      <c r="M79" s="639"/>
      <c r="N79" s="639"/>
      <c r="O79" s="639"/>
      <c r="P79" s="639"/>
      <c r="Q79" s="639"/>
      <c r="R79" s="639"/>
      <c r="S79" s="639"/>
      <c r="T79" s="639"/>
      <c r="U79" s="349"/>
    </row>
    <row r="80" spans="6:21" x14ac:dyDescent="0.3">
      <c r="F80" s="639"/>
      <c r="G80" s="639"/>
      <c r="H80" s="639"/>
      <c r="I80" s="639"/>
      <c r="J80" s="639"/>
      <c r="K80" s="639"/>
      <c r="L80" s="639"/>
      <c r="M80" s="639"/>
      <c r="N80" s="639"/>
      <c r="O80" s="639"/>
      <c r="P80" s="639"/>
      <c r="Q80" s="639"/>
      <c r="R80" s="639"/>
      <c r="S80" s="639"/>
      <c r="T80" s="639"/>
      <c r="U80" s="349"/>
    </row>
    <row r="81" spans="6:20" x14ac:dyDescent="0.3">
      <c r="F81" s="639"/>
      <c r="G81" s="639"/>
      <c r="H81" s="639"/>
      <c r="I81" s="639"/>
      <c r="J81" s="639"/>
      <c r="K81" s="639"/>
      <c r="L81" s="639"/>
      <c r="M81" s="639"/>
      <c r="N81" s="639"/>
      <c r="O81" s="639"/>
      <c r="P81" s="639"/>
      <c r="Q81" s="639"/>
      <c r="R81" s="639"/>
      <c r="S81" s="639"/>
      <c r="T81" s="639"/>
    </row>
    <row r="82" spans="6:20" x14ac:dyDescent="0.3">
      <c r="F82" s="639"/>
      <c r="G82" s="639"/>
      <c r="H82" s="639"/>
      <c r="I82" s="639"/>
      <c r="J82" s="639"/>
      <c r="K82" s="639"/>
      <c r="L82" s="639"/>
      <c r="M82" s="639"/>
      <c r="N82" s="639"/>
      <c r="O82" s="639"/>
      <c r="P82" s="639"/>
      <c r="Q82" s="639"/>
      <c r="R82" s="639"/>
      <c r="S82" s="639"/>
      <c r="T82" s="639"/>
    </row>
    <row r="83" spans="6:20" x14ac:dyDescent="0.3">
      <c r="F83" s="639"/>
      <c r="G83" s="639"/>
      <c r="H83" s="639"/>
      <c r="I83" s="639"/>
      <c r="J83" s="639"/>
      <c r="K83" s="639"/>
      <c r="L83" s="639"/>
      <c r="M83" s="639"/>
      <c r="N83" s="639"/>
      <c r="O83" s="639"/>
      <c r="P83" s="639"/>
      <c r="Q83" s="639"/>
      <c r="R83" s="639"/>
      <c r="S83" s="639"/>
      <c r="T83" s="639"/>
    </row>
    <row r="84" spans="6:20" x14ac:dyDescent="0.3">
      <c r="F84" s="639"/>
      <c r="G84" s="639"/>
      <c r="H84" s="639"/>
      <c r="I84" s="639"/>
      <c r="J84" s="639"/>
      <c r="K84" s="639"/>
      <c r="L84" s="639"/>
      <c r="M84" s="639"/>
      <c r="N84" s="639"/>
      <c r="O84" s="639"/>
      <c r="P84" s="639"/>
      <c r="Q84" s="639"/>
      <c r="R84" s="639"/>
      <c r="S84" s="639"/>
      <c r="T84" s="639"/>
    </row>
    <row r="85" spans="6:20" x14ac:dyDescent="0.3">
      <c r="F85" s="639"/>
      <c r="G85" s="639"/>
      <c r="H85" s="639"/>
      <c r="I85" s="639"/>
      <c r="J85" s="639"/>
      <c r="K85" s="639"/>
      <c r="L85" s="639"/>
      <c r="M85" s="639"/>
      <c r="N85" s="639"/>
      <c r="O85" s="639"/>
      <c r="P85" s="639"/>
      <c r="Q85" s="639"/>
      <c r="R85" s="639"/>
      <c r="S85" s="639"/>
      <c r="T85" s="639"/>
    </row>
    <row r="86" spans="6:20" x14ac:dyDescent="0.3">
      <c r="F86" s="639"/>
      <c r="G86" s="639"/>
      <c r="H86" s="639"/>
      <c r="I86" s="639"/>
      <c r="J86" s="639"/>
      <c r="K86" s="639"/>
      <c r="L86" s="639"/>
      <c r="M86" s="639"/>
      <c r="N86" s="639"/>
      <c r="O86" s="639"/>
      <c r="P86" s="639"/>
      <c r="Q86" s="639"/>
      <c r="R86" s="639"/>
      <c r="S86" s="639"/>
      <c r="T86" s="639"/>
    </row>
    <row r="87" spans="6:20" x14ac:dyDescent="0.3">
      <c r="F87" s="639"/>
      <c r="G87" s="639"/>
      <c r="H87" s="639"/>
      <c r="I87" s="639"/>
      <c r="J87" s="639"/>
      <c r="K87" s="639"/>
      <c r="L87" s="639"/>
      <c r="M87" s="639"/>
      <c r="N87" s="639"/>
      <c r="O87" s="639"/>
      <c r="P87" s="639"/>
      <c r="Q87" s="639"/>
      <c r="R87" s="639"/>
      <c r="S87" s="639"/>
      <c r="T87" s="639"/>
    </row>
    <row r="88" spans="6:20" x14ac:dyDescent="0.3">
      <c r="F88" s="639"/>
      <c r="G88" s="639"/>
      <c r="H88" s="639"/>
      <c r="I88" s="639"/>
      <c r="J88" s="639"/>
      <c r="K88" s="639"/>
      <c r="L88" s="639"/>
      <c r="M88" s="639"/>
      <c r="N88" s="639"/>
      <c r="O88" s="639"/>
      <c r="P88" s="639"/>
      <c r="Q88" s="639"/>
      <c r="R88" s="639"/>
      <c r="S88" s="639"/>
      <c r="T88" s="639"/>
    </row>
    <row r="89" spans="6:20" x14ac:dyDescent="0.3">
      <c r="F89" s="639"/>
      <c r="G89" s="639"/>
      <c r="H89" s="639"/>
      <c r="I89" s="639"/>
      <c r="J89" s="639"/>
      <c r="K89" s="639"/>
      <c r="L89" s="639"/>
      <c r="M89" s="639"/>
      <c r="N89" s="639"/>
      <c r="O89" s="639"/>
      <c r="P89" s="639"/>
      <c r="Q89" s="639"/>
      <c r="R89" s="639"/>
      <c r="S89" s="639"/>
      <c r="T89" s="639"/>
    </row>
    <row r="90" spans="6:20" x14ac:dyDescent="0.3">
      <c r="F90" s="639"/>
      <c r="G90" s="639"/>
      <c r="H90" s="639"/>
      <c r="I90" s="639"/>
      <c r="J90" s="639"/>
      <c r="K90" s="639"/>
      <c r="L90" s="639"/>
      <c r="M90" s="639"/>
      <c r="N90" s="639"/>
      <c r="O90" s="639"/>
      <c r="P90" s="639"/>
      <c r="Q90" s="639"/>
      <c r="R90" s="639"/>
      <c r="S90" s="639"/>
      <c r="T90" s="639"/>
    </row>
    <row r="91" spans="6:20" x14ac:dyDescent="0.3">
      <c r="F91" s="639"/>
      <c r="G91" s="639"/>
      <c r="H91" s="639"/>
      <c r="I91" s="639"/>
      <c r="J91" s="639"/>
      <c r="K91" s="639"/>
      <c r="L91" s="639"/>
      <c r="M91" s="639"/>
      <c r="N91" s="639"/>
      <c r="O91" s="639"/>
      <c r="P91" s="639"/>
      <c r="Q91" s="639"/>
      <c r="R91" s="639"/>
      <c r="S91" s="639"/>
      <c r="T91" s="639"/>
    </row>
    <row r="92" spans="6:20" ht="34.200000000000003" customHeight="1" x14ac:dyDescent="0.3">
      <c r="F92" s="639"/>
      <c r="G92" s="639"/>
      <c r="H92" s="639"/>
      <c r="I92" s="639"/>
      <c r="J92" s="639"/>
      <c r="K92" s="639"/>
      <c r="L92" s="639"/>
      <c r="M92" s="639"/>
      <c r="N92" s="639"/>
      <c r="O92" s="639"/>
      <c r="P92" s="639"/>
      <c r="Q92" s="639"/>
      <c r="R92" s="639"/>
      <c r="S92" s="639"/>
      <c r="T92" s="639"/>
    </row>
    <row r="93" spans="6:20" x14ac:dyDescent="0.3">
      <c r="F93"/>
      <c r="G93"/>
      <c r="H93"/>
      <c r="I93"/>
      <c r="J93"/>
      <c r="K93"/>
      <c r="L93"/>
      <c r="M93"/>
      <c r="N93"/>
      <c r="O93"/>
      <c r="P93"/>
      <c r="Q93"/>
      <c r="R93"/>
      <c r="S93"/>
      <c r="T93"/>
    </row>
    <row r="94" spans="6:20" x14ac:dyDescent="0.3">
      <c r="F94" s="354" t="s">
        <v>205</v>
      </c>
      <c r="G94"/>
      <c r="H94"/>
      <c r="I94"/>
      <c r="J94"/>
      <c r="K94"/>
      <c r="L94"/>
      <c r="M94"/>
      <c r="N94"/>
      <c r="O94"/>
      <c r="P94"/>
      <c r="Q94"/>
      <c r="R94"/>
      <c r="S94"/>
      <c r="T94"/>
    </row>
    <row r="95" spans="6:20" x14ac:dyDescent="0.3">
      <c r="F95" s="468" t="s">
        <v>17</v>
      </c>
      <c r="G95" s="455"/>
      <c r="H95" s="455"/>
      <c r="I95" s="455"/>
      <c r="J95" s="455" t="s">
        <v>18</v>
      </c>
      <c r="K95" s="455"/>
      <c r="L95" s="455"/>
      <c r="M95" s="455"/>
      <c r="N95" s="455"/>
      <c r="O95" s="455" t="s">
        <v>19</v>
      </c>
      <c r="P95" s="455"/>
      <c r="Q95" s="455"/>
      <c r="R95" s="455"/>
      <c r="S95" s="455"/>
      <c r="T95" s="456"/>
    </row>
    <row r="96" spans="6:20" ht="38.4" customHeight="1" x14ac:dyDescent="0.3">
      <c r="F96" s="520" t="s">
        <v>1225</v>
      </c>
      <c r="G96" s="521"/>
      <c r="H96" s="521"/>
      <c r="I96" s="521"/>
      <c r="J96" s="522" t="s">
        <v>1226</v>
      </c>
      <c r="K96" s="522"/>
      <c r="L96" s="522"/>
      <c r="M96" s="522"/>
      <c r="N96" s="522"/>
      <c r="O96" s="523" t="s">
        <v>1249</v>
      </c>
      <c r="P96" s="457"/>
      <c r="Q96" s="457"/>
      <c r="R96" s="457"/>
      <c r="S96" s="457"/>
      <c r="T96" s="458"/>
    </row>
    <row r="97" spans="6:20" ht="37.200000000000003" customHeight="1" x14ac:dyDescent="0.3">
      <c r="F97" s="520" t="s">
        <v>1233</v>
      </c>
      <c r="G97" s="521"/>
      <c r="H97" s="521"/>
      <c r="I97" s="521"/>
      <c r="J97" s="522" t="s">
        <v>1234</v>
      </c>
      <c r="K97" s="522"/>
      <c r="L97" s="522"/>
      <c r="M97" s="522"/>
      <c r="N97" s="522"/>
      <c r="O97" s="523" t="s">
        <v>1251</v>
      </c>
      <c r="P97" s="457"/>
      <c r="Q97" s="457"/>
      <c r="R97" s="457"/>
      <c r="S97" s="457"/>
      <c r="T97" s="458"/>
    </row>
    <row r="98" spans="6:20" ht="27.6" customHeight="1" x14ac:dyDescent="0.3">
      <c r="F98" s="520" t="s">
        <v>1235</v>
      </c>
      <c r="G98" s="521"/>
      <c r="H98" s="521"/>
      <c r="I98" s="521"/>
      <c r="J98" s="522" t="s">
        <v>1796</v>
      </c>
      <c r="K98" s="522"/>
      <c r="L98" s="522"/>
      <c r="M98" s="522"/>
      <c r="N98" s="522"/>
      <c r="O98" s="523" t="s">
        <v>1252</v>
      </c>
      <c r="P98" s="457"/>
      <c r="Q98" s="457"/>
      <c r="R98" s="457"/>
      <c r="S98" s="457"/>
      <c r="T98" s="458"/>
    </row>
    <row r="99" spans="6:20" ht="30" customHeight="1" x14ac:dyDescent="0.3">
      <c r="F99" s="520" t="s">
        <v>1236</v>
      </c>
      <c r="G99" s="521"/>
      <c r="H99" s="521"/>
      <c r="I99" s="521"/>
      <c r="J99" s="522" t="s">
        <v>1857</v>
      </c>
      <c r="K99" s="522"/>
      <c r="L99" s="522"/>
      <c r="M99" s="522"/>
      <c r="N99" s="522"/>
      <c r="O99" s="523" t="s">
        <v>1253</v>
      </c>
      <c r="P99" s="457"/>
      <c r="Q99" s="457"/>
      <c r="R99" s="457"/>
      <c r="S99" s="457"/>
      <c r="T99" s="458"/>
    </row>
    <row r="100" spans="6:20" ht="38.4" customHeight="1" x14ac:dyDescent="0.3">
      <c r="F100" s="520" t="s">
        <v>1237</v>
      </c>
      <c r="G100" s="521"/>
      <c r="H100" s="521"/>
      <c r="I100" s="521"/>
      <c r="J100" s="522" t="s">
        <v>1238</v>
      </c>
      <c r="K100" s="522"/>
      <c r="L100" s="522"/>
      <c r="M100" s="522"/>
      <c r="N100" s="522"/>
      <c r="O100" s="523" t="s">
        <v>1254</v>
      </c>
      <c r="P100" s="457"/>
      <c r="Q100" s="457"/>
      <c r="R100" s="457"/>
      <c r="S100" s="457"/>
      <c r="T100" s="458"/>
    </row>
    <row r="101" spans="6:20" ht="29.4" customHeight="1" x14ac:dyDescent="0.3">
      <c r="F101" s="520" t="s">
        <v>1242</v>
      </c>
      <c r="G101" s="521"/>
      <c r="H101" s="521"/>
      <c r="I101" s="521"/>
      <c r="J101" s="522" t="s">
        <v>1243</v>
      </c>
      <c r="K101" s="522"/>
      <c r="L101" s="522"/>
      <c r="M101" s="522"/>
      <c r="N101" s="522"/>
      <c r="O101" s="523" t="s">
        <v>1255</v>
      </c>
      <c r="P101" s="457"/>
      <c r="Q101" s="457"/>
      <c r="R101" s="457"/>
      <c r="S101" s="457"/>
      <c r="T101" s="458"/>
    </row>
    <row r="102" spans="6:20" ht="49.95" customHeight="1" x14ac:dyDescent="0.3">
      <c r="F102" s="520" t="s">
        <v>1244</v>
      </c>
      <c r="G102" s="521"/>
      <c r="H102" s="521"/>
      <c r="I102" s="521"/>
      <c r="J102" s="522" t="s">
        <v>1245</v>
      </c>
      <c r="K102" s="522"/>
      <c r="L102" s="522"/>
      <c r="M102" s="522"/>
      <c r="N102" s="522"/>
      <c r="O102" s="523" t="s">
        <v>1714</v>
      </c>
      <c r="P102" s="457"/>
      <c r="Q102" s="457"/>
      <c r="R102" s="457"/>
      <c r="S102" s="457"/>
      <c r="T102" s="458"/>
    </row>
    <row r="103" spans="6:20" ht="26.4" customHeight="1" x14ac:dyDescent="0.3">
      <c r="F103" s="520" t="s">
        <v>1246</v>
      </c>
      <c r="G103" s="521"/>
      <c r="H103" s="521"/>
      <c r="I103" s="521"/>
      <c r="J103" s="522" t="s">
        <v>1247</v>
      </c>
      <c r="K103" s="522"/>
      <c r="L103" s="522"/>
      <c r="M103" s="522"/>
      <c r="N103" s="522"/>
      <c r="O103" s="523" t="s">
        <v>1715</v>
      </c>
      <c r="P103" s="457"/>
      <c r="Q103" s="457"/>
      <c r="R103" s="457"/>
      <c r="S103" s="457"/>
      <c r="T103" s="458"/>
    </row>
    <row r="104" spans="6:20" x14ac:dyDescent="0.3">
      <c r="F104"/>
      <c r="G104"/>
      <c r="H104"/>
      <c r="I104"/>
      <c r="J104"/>
      <c r="K104"/>
      <c r="L104"/>
      <c r="M104"/>
      <c r="N104"/>
      <c r="O104"/>
      <c r="P104"/>
      <c r="Q104"/>
      <c r="R104"/>
      <c r="S104"/>
      <c r="T104"/>
    </row>
    <row r="105" spans="6:20" x14ac:dyDescent="0.3">
      <c r="F105"/>
      <c r="G105"/>
      <c r="H105"/>
      <c r="I105"/>
      <c r="J105"/>
      <c r="K105"/>
      <c r="L105"/>
      <c r="M105"/>
      <c r="N105"/>
      <c r="O105"/>
      <c r="P105"/>
      <c r="Q105"/>
      <c r="R105"/>
      <c r="S105"/>
      <c r="T105"/>
    </row>
    <row r="116" ht="37.950000000000003" customHeight="1" x14ac:dyDescent="0.3"/>
    <row r="117" ht="28.95" customHeight="1" x14ac:dyDescent="0.3"/>
    <row r="118" ht="38.4" customHeight="1" x14ac:dyDescent="0.3"/>
    <row r="119" ht="28.95" customHeight="1" x14ac:dyDescent="0.3"/>
    <row r="120" ht="26.4" customHeight="1" x14ac:dyDescent="0.3"/>
  </sheetData>
  <mergeCells count="51">
    <mergeCell ref="F9:T17"/>
    <mergeCell ref="B25:D25"/>
    <mergeCell ref="B27:D28"/>
    <mergeCell ref="B20:D20"/>
    <mergeCell ref="B21:D21"/>
    <mergeCell ref="B22:D22"/>
    <mergeCell ref="B23:D23"/>
    <mergeCell ref="B24:D24"/>
    <mergeCell ref="F19:T41"/>
    <mergeCell ref="F100:I100"/>
    <mergeCell ref="J100:N100"/>
    <mergeCell ref="O100:T100"/>
    <mergeCell ref="F101:I101"/>
    <mergeCell ref="J101:N101"/>
    <mergeCell ref="F98:I98"/>
    <mergeCell ref="J98:N98"/>
    <mergeCell ref="O98:T98"/>
    <mergeCell ref="F99:I99"/>
    <mergeCell ref="J99:N99"/>
    <mergeCell ref="O99:T99"/>
    <mergeCell ref="J97:N97"/>
    <mergeCell ref="O97:T97"/>
    <mergeCell ref="F77:T92"/>
    <mergeCell ref="O69:T71"/>
    <mergeCell ref="F70:H71"/>
    <mergeCell ref="I70:L71"/>
    <mergeCell ref="P72:S72"/>
    <mergeCell ref="F73:H73"/>
    <mergeCell ref="I73:L73"/>
    <mergeCell ref="F44:S54"/>
    <mergeCell ref="O56:T58"/>
    <mergeCell ref="F57:H58"/>
    <mergeCell ref="I57:L58"/>
    <mergeCell ref="O101:T101"/>
    <mergeCell ref="P59:S59"/>
    <mergeCell ref="F60:H60"/>
    <mergeCell ref="I60:L60"/>
    <mergeCell ref="F63:T67"/>
    <mergeCell ref="F96:I96"/>
    <mergeCell ref="J96:N96"/>
    <mergeCell ref="O96:T96"/>
    <mergeCell ref="F95:I95"/>
    <mergeCell ref="J95:N95"/>
    <mergeCell ref="O95:T95"/>
    <mergeCell ref="F97:I97"/>
    <mergeCell ref="F102:I102"/>
    <mergeCell ref="J102:N102"/>
    <mergeCell ref="O102:T102"/>
    <mergeCell ref="F103:I103"/>
    <mergeCell ref="J103:N103"/>
    <mergeCell ref="O103:T103"/>
  </mergeCells>
  <hyperlinks>
    <hyperlink ref="B21:D21" location="'Energy Generation'!A1" display="Energy Generation" xr:uid="{00000000-0004-0000-1100-000000000000}"/>
    <hyperlink ref="B22:D22" location="Transport!A1" display="Transport" xr:uid="{00000000-0004-0000-1100-000001000000}"/>
    <hyperlink ref="B23:D23" location="'Domestic Retrofit'!A1" display="Domestic Retrofit" xr:uid="{00000000-0004-0000-1100-000002000000}"/>
    <hyperlink ref="B24:D24" location="'Energy Storage &amp; Transfer'!A1" display="Energy Storage &amp; Transfer" xr:uid="{00000000-0004-0000-1100-000003000000}"/>
    <hyperlink ref="B25:D25" location="'Heating Networks'!A1" display="Heating Networks" xr:uid="{00000000-0004-0000-1100-000004000000}"/>
    <hyperlink ref="B27:D28" location="'Logic Model'!A1" display="'Logic Model'!A1" xr:uid="{00000000-0004-0000-1100-000005000000}"/>
    <hyperlink ref="O96" r:id="rId1" xr:uid="{38637F76-8AF6-4157-A891-91DE74BE6400}"/>
    <hyperlink ref="O97" r:id="rId2" xr:uid="{F09D3E17-740F-40A3-ADE1-BCBF56C04314}"/>
    <hyperlink ref="O98" r:id="rId3" xr:uid="{9D19EF6E-693D-45D4-8A2C-6B28EBA6B7BF}"/>
    <hyperlink ref="O99" r:id="rId4" xr:uid="{648C59D6-E9DA-499C-9A1A-2036B68E39E0}"/>
    <hyperlink ref="O100" r:id="rId5" xr:uid="{D360D85B-583A-4CCB-97D0-8B8E234767C6}"/>
    <hyperlink ref="O101" r:id="rId6" xr:uid="{58C5CDA4-BDB9-4BFA-8CF4-0C8CF4BE840C}"/>
    <hyperlink ref="O103" r:id="rId7" xr:uid="{72D8B9FA-9992-4FCD-8BC4-82EFFEBA7243}"/>
    <hyperlink ref="O102" r:id="rId8" xr:uid="{20AE3081-83EC-44B7-8DD1-0E3458DF33B1}"/>
  </hyperlinks>
  <pageMargins left="0.7" right="0.7" top="0.75" bottom="0.75" header="0.3" footer="0.3"/>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BCDC46E5-B1BB-437F-A537-897B4AEC2FB3}">
          <x14:formula1>
            <xm:f>'Energy Management Tables'!$B$3:$B$108</xm:f>
          </x14:formula1>
          <xm:sqref>I57:L58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0"/>
  </sheetPr>
  <dimension ref="A1:I220"/>
  <sheetViews>
    <sheetView topLeftCell="A183" workbookViewId="0">
      <selection activeCell="C220" sqref="C220"/>
    </sheetView>
  </sheetViews>
  <sheetFormatPr defaultRowHeight="14.4" x14ac:dyDescent="0.3"/>
  <cols>
    <col min="2" max="2" width="85.5546875" customWidth="1"/>
    <col min="3" max="3" width="18.109375" bestFit="1" customWidth="1"/>
  </cols>
  <sheetData>
    <row r="1" spans="1:3" x14ac:dyDescent="0.3">
      <c r="A1" s="154" t="s">
        <v>1463</v>
      </c>
    </row>
    <row r="2" spans="1:3" x14ac:dyDescent="0.3">
      <c r="A2" t="s">
        <v>1258</v>
      </c>
      <c r="B2" t="s">
        <v>1259</v>
      </c>
      <c r="C2" t="s">
        <v>1462</v>
      </c>
    </row>
    <row r="3" spans="1:3" x14ac:dyDescent="0.3">
      <c r="A3" t="s">
        <v>1260</v>
      </c>
      <c r="B3" t="s">
        <v>1466</v>
      </c>
      <c r="C3">
        <v>3.0978646260455101</v>
      </c>
    </row>
    <row r="4" spans="1:3" x14ac:dyDescent="0.3">
      <c r="A4" t="s">
        <v>1261</v>
      </c>
      <c r="B4" t="s">
        <v>1262</v>
      </c>
      <c r="C4">
        <v>0.75247604339382601</v>
      </c>
    </row>
    <row r="5" spans="1:3" x14ac:dyDescent="0.3">
      <c r="A5" t="s">
        <v>1263</v>
      </c>
      <c r="B5" t="s">
        <v>1467</v>
      </c>
      <c r="C5">
        <v>0.93065587053216203</v>
      </c>
    </row>
    <row r="6" spans="1:3" x14ac:dyDescent="0.3">
      <c r="A6" t="s">
        <v>1264</v>
      </c>
      <c r="B6" t="s">
        <v>1468</v>
      </c>
      <c r="C6">
        <v>2.96601547381389</v>
      </c>
    </row>
    <row r="7" spans="1:3" x14ac:dyDescent="0.3">
      <c r="A7" t="s">
        <v>1265</v>
      </c>
      <c r="B7" t="s">
        <v>1266</v>
      </c>
      <c r="C7">
        <v>0.65825220658736905</v>
      </c>
    </row>
    <row r="8" spans="1:3" x14ac:dyDescent="0.3">
      <c r="A8" t="s">
        <v>1267</v>
      </c>
      <c r="B8" t="s">
        <v>1268</v>
      </c>
      <c r="C8">
        <v>0.81203178435484502</v>
      </c>
    </row>
    <row r="9" spans="1:3" x14ac:dyDescent="0.3">
      <c r="A9" t="s">
        <v>1269</v>
      </c>
      <c r="B9" t="s">
        <v>1270</v>
      </c>
      <c r="C9">
        <v>0.24359634686625001</v>
      </c>
    </row>
    <row r="10" spans="1:3" x14ac:dyDescent="0.3">
      <c r="A10" t="s">
        <v>1271</v>
      </c>
      <c r="B10" t="s">
        <v>1272</v>
      </c>
      <c r="C10">
        <v>1.4008531884203801</v>
      </c>
    </row>
    <row r="11" spans="1:3" x14ac:dyDescent="0.3">
      <c r="A11" t="s">
        <v>1273</v>
      </c>
      <c r="B11" t="s">
        <v>1274</v>
      </c>
      <c r="C11">
        <v>0.97496664423346502</v>
      </c>
    </row>
    <row r="12" spans="1:3" x14ac:dyDescent="0.3">
      <c r="A12" t="s">
        <v>1275</v>
      </c>
      <c r="B12" t="s">
        <v>1276</v>
      </c>
      <c r="C12">
        <v>0.98870355675959398</v>
      </c>
    </row>
    <row r="13" spans="1:3" x14ac:dyDescent="0.3">
      <c r="A13" t="s">
        <v>1277</v>
      </c>
      <c r="B13" t="s">
        <v>1278</v>
      </c>
      <c r="C13">
        <v>1.82047679317293</v>
      </c>
    </row>
    <row r="14" spans="1:3" x14ac:dyDescent="0.3">
      <c r="A14" t="s">
        <v>1279</v>
      </c>
      <c r="B14" t="s">
        <v>1280</v>
      </c>
      <c r="C14">
        <v>1.3256438680134801</v>
      </c>
    </row>
    <row r="15" spans="1:3" x14ac:dyDescent="0.3">
      <c r="A15" t="s">
        <v>1281</v>
      </c>
      <c r="B15" t="s">
        <v>1282</v>
      </c>
      <c r="C15">
        <v>0.78046092983562598</v>
      </c>
    </row>
    <row r="16" spans="1:3" x14ac:dyDescent="0.3">
      <c r="A16" t="s">
        <v>1283</v>
      </c>
      <c r="B16" t="s">
        <v>1284</v>
      </c>
      <c r="C16">
        <v>0.95752512457370997</v>
      </c>
    </row>
    <row r="17" spans="1:3" x14ac:dyDescent="0.3">
      <c r="A17" t="s">
        <v>1285</v>
      </c>
      <c r="B17" t="s">
        <v>1286</v>
      </c>
      <c r="C17">
        <v>1.26762886797228</v>
      </c>
    </row>
    <row r="18" spans="1:3" x14ac:dyDescent="0.3">
      <c r="A18" t="s">
        <v>1287</v>
      </c>
      <c r="B18" t="s">
        <v>1288</v>
      </c>
      <c r="C18">
        <v>0.73971898993826901</v>
      </c>
    </row>
    <row r="19" spans="1:3" x14ac:dyDescent="0.3">
      <c r="A19" t="s">
        <v>1289</v>
      </c>
      <c r="B19" t="s">
        <v>1290</v>
      </c>
      <c r="C19">
        <v>0.59685521297608701</v>
      </c>
    </row>
    <row r="20" spans="1:3" x14ac:dyDescent="0.3">
      <c r="A20" t="s">
        <v>1291</v>
      </c>
      <c r="B20" t="s">
        <v>1292</v>
      </c>
      <c r="C20">
        <v>0.56319287398801698</v>
      </c>
    </row>
    <row r="21" spans="1:3" x14ac:dyDescent="0.3">
      <c r="A21" t="s">
        <v>1293</v>
      </c>
      <c r="B21" t="s">
        <v>1294</v>
      </c>
      <c r="C21">
        <v>0.96251829391149801</v>
      </c>
    </row>
    <row r="22" spans="1:3" x14ac:dyDescent="0.3">
      <c r="A22" t="s">
        <v>1295</v>
      </c>
      <c r="B22" t="s">
        <v>1296</v>
      </c>
      <c r="C22">
        <v>0.675703113718228</v>
      </c>
    </row>
    <row r="23" spans="1:3" x14ac:dyDescent="0.3">
      <c r="A23" t="s">
        <v>1297</v>
      </c>
      <c r="B23" t="s">
        <v>1298</v>
      </c>
      <c r="C23">
        <v>0.54314484036935695</v>
      </c>
    </row>
    <row r="24" spans="1:3" x14ac:dyDescent="0.3">
      <c r="A24" t="s">
        <v>1299</v>
      </c>
      <c r="B24" t="s">
        <v>1300</v>
      </c>
      <c r="C24">
        <v>1.02455975566015</v>
      </c>
    </row>
    <row r="25" spans="1:3" x14ac:dyDescent="0.3">
      <c r="A25" t="s">
        <v>1301</v>
      </c>
      <c r="B25" t="s">
        <v>1302</v>
      </c>
      <c r="C25">
        <v>1.18447561340646</v>
      </c>
    </row>
    <row r="26" spans="1:3" x14ac:dyDescent="0.3">
      <c r="A26" t="s">
        <v>1303</v>
      </c>
      <c r="B26" t="s">
        <v>1304</v>
      </c>
      <c r="C26">
        <v>0.58223579629323097</v>
      </c>
    </row>
    <row r="27" spans="1:3" x14ac:dyDescent="0.3">
      <c r="A27" t="s">
        <v>1305</v>
      </c>
      <c r="B27" t="s">
        <v>1306</v>
      </c>
      <c r="C27">
        <v>1.68787276692939</v>
      </c>
    </row>
    <row r="28" spans="1:3" x14ac:dyDescent="0.3">
      <c r="A28" t="s">
        <v>1307</v>
      </c>
      <c r="B28" t="s">
        <v>1469</v>
      </c>
      <c r="C28">
        <v>0.72333047524019001</v>
      </c>
    </row>
    <row r="29" spans="1:3" x14ac:dyDescent="0.3">
      <c r="A29" t="s">
        <v>1308</v>
      </c>
      <c r="B29" t="s">
        <v>1470</v>
      </c>
      <c r="C29">
        <v>0.69056566481058201</v>
      </c>
    </row>
    <row r="30" spans="1:3" x14ac:dyDescent="0.3">
      <c r="A30" t="s">
        <v>1309</v>
      </c>
      <c r="B30" t="s">
        <v>1471</v>
      </c>
      <c r="C30">
        <v>1.0208926603591999</v>
      </c>
    </row>
    <row r="31" spans="1:3" x14ac:dyDescent="0.3">
      <c r="A31" t="s">
        <v>1310</v>
      </c>
      <c r="B31" t="s">
        <v>1311</v>
      </c>
      <c r="C31">
        <v>1.6554904803039401</v>
      </c>
    </row>
    <row r="32" spans="1:3" x14ac:dyDescent="0.3">
      <c r="A32" t="s">
        <v>1312</v>
      </c>
      <c r="B32" t="s">
        <v>1313</v>
      </c>
      <c r="C32">
        <v>1.44218787861832</v>
      </c>
    </row>
    <row r="33" spans="1:3" x14ac:dyDescent="0.3">
      <c r="A33" t="s">
        <v>1314</v>
      </c>
      <c r="B33" t="s">
        <v>1315</v>
      </c>
      <c r="C33">
        <v>1.57082213595043</v>
      </c>
    </row>
    <row r="34" spans="1:3" x14ac:dyDescent="0.3">
      <c r="A34" t="s">
        <v>1316</v>
      </c>
      <c r="B34" t="s">
        <v>1317</v>
      </c>
      <c r="C34">
        <v>0.34521397484760402</v>
      </c>
    </row>
    <row r="35" spans="1:3" x14ac:dyDescent="0.3">
      <c r="A35" t="s">
        <v>1318</v>
      </c>
      <c r="B35" t="s">
        <v>1319</v>
      </c>
      <c r="C35">
        <v>0.96016912893265105</v>
      </c>
    </row>
    <row r="36" spans="1:3" x14ac:dyDescent="0.3">
      <c r="A36" t="s">
        <v>1320</v>
      </c>
      <c r="B36" t="s">
        <v>1472</v>
      </c>
      <c r="C36">
        <v>2.1863249523213302</v>
      </c>
    </row>
    <row r="37" spans="1:3" x14ac:dyDescent="0.3">
      <c r="A37" t="s">
        <v>1321</v>
      </c>
      <c r="B37" t="s">
        <v>1322</v>
      </c>
      <c r="C37">
        <v>1.26635792489733</v>
      </c>
    </row>
    <row r="38" spans="1:3" x14ac:dyDescent="0.3">
      <c r="A38" t="s">
        <v>1323</v>
      </c>
      <c r="B38" t="s">
        <v>1324</v>
      </c>
      <c r="C38">
        <v>2.58913721610377</v>
      </c>
    </row>
    <row r="39" spans="1:3" x14ac:dyDescent="0.3">
      <c r="A39" t="s">
        <v>1325</v>
      </c>
      <c r="B39" t="s">
        <v>1326</v>
      </c>
      <c r="C39">
        <v>1.5632146463836001</v>
      </c>
    </row>
    <row r="40" spans="1:3" x14ac:dyDescent="0.3">
      <c r="A40" t="s">
        <v>1327</v>
      </c>
      <c r="B40" t="s">
        <v>1473</v>
      </c>
      <c r="C40">
        <v>0.57108542488651104</v>
      </c>
    </row>
    <row r="41" spans="1:3" x14ac:dyDescent="0.3">
      <c r="A41" t="s">
        <v>1328</v>
      </c>
      <c r="B41" t="s">
        <v>1329</v>
      </c>
      <c r="C41">
        <v>0.68015111986802002</v>
      </c>
    </row>
    <row r="42" spans="1:3" x14ac:dyDescent="0.3">
      <c r="A42" t="s">
        <v>1330</v>
      </c>
      <c r="B42" t="s">
        <v>1331</v>
      </c>
      <c r="C42">
        <v>0.41072303835455298</v>
      </c>
    </row>
    <row r="43" spans="1:3" x14ac:dyDescent="0.3">
      <c r="A43" t="s">
        <v>1332</v>
      </c>
      <c r="B43" t="s">
        <v>1333</v>
      </c>
      <c r="C43">
        <v>0.62016501563130999</v>
      </c>
    </row>
    <row r="44" spans="1:3" x14ac:dyDescent="0.3">
      <c r="A44" t="s">
        <v>1334</v>
      </c>
      <c r="B44" t="s">
        <v>1335</v>
      </c>
      <c r="C44">
        <v>0.55910921710369399</v>
      </c>
    </row>
    <row r="45" spans="1:3" x14ac:dyDescent="0.3">
      <c r="A45" t="s">
        <v>1336</v>
      </c>
      <c r="B45" t="s">
        <v>1337</v>
      </c>
      <c r="C45">
        <v>0.61729317350636903</v>
      </c>
    </row>
    <row r="46" spans="1:3" x14ac:dyDescent="0.3">
      <c r="A46" t="s">
        <v>1338</v>
      </c>
      <c r="B46" t="s">
        <v>1339</v>
      </c>
      <c r="C46">
        <v>0.75800479091293405</v>
      </c>
    </row>
    <row r="47" spans="1:3" x14ac:dyDescent="0.3">
      <c r="A47" t="s">
        <v>1340</v>
      </c>
      <c r="B47" t="s">
        <v>1341</v>
      </c>
      <c r="C47">
        <v>0.58677246221552304</v>
      </c>
    </row>
    <row r="48" spans="1:3" x14ac:dyDescent="0.3">
      <c r="A48" t="s">
        <v>1342</v>
      </c>
      <c r="B48" t="s">
        <v>1474</v>
      </c>
      <c r="C48">
        <v>0.48532797202094102</v>
      </c>
    </row>
    <row r="49" spans="1:3" x14ac:dyDescent="0.3">
      <c r="A49" t="s">
        <v>1343</v>
      </c>
      <c r="B49" t="s">
        <v>1344</v>
      </c>
      <c r="C49">
        <v>0.63661333854671198</v>
      </c>
    </row>
    <row r="50" spans="1:3" x14ac:dyDescent="0.3">
      <c r="A50" t="s">
        <v>1345</v>
      </c>
      <c r="B50" t="s">
        <v>1346</v>
      </c>
      <c r="C50">
        <v>0.44657097308842097</v>
      </c>
    </row>
    <row r="51" spans="1:3" x14ac:dyDescent="0.3">
      <c r="A51" t="s">
        <v>1347</v>
      </c>
      <c r="B51" t="s">
        <v>1348</v>
      </c>
      <c r="C51">
        <v>0.69104443181016295</v>
      </c>
    </row>
    <row r="52" spans="1:3" x14ac:dyDescent="0.3">
      <c r="A52" t="s">
        <v>1349</v>
      </c>
      <c r="B52" t="s">
        <v>1350</v>
      </c>
      <c r="C52">
        <v>0.55687327147544197</v>
      </c>
    </row>
    <row r="53" spans="1:3" x14ac:dyDescent="0.3">
      <c r="A53" t="s">
        <v>1351</v>
      </c>
      <c r="B53" t="s">
        <v>1475</v>
      </c>
      <c r="C53">
        <v>0.40862753209221397</v>
      </c>
    </row>
    <row r="54" spans="1:3" x14ac:dyDescent="0.3">
      <c r="A54" t="s">
        <v>1352</v>
      </c>
      <c r="B54" t="s">
        <v>1353</v>
      </c>
      <c r="C54">
        <v>3.6194089357433601</v>
      </c>
    </row>
    <row r="55" spans="1:3" x14ac:dyDescent="0.3">
      <c r="A55" t="s">
        <v>1354</v>
      </c>
      <c r="B55" t="s">
        <v>1355</v>
      </c>
      <c r="C55">
        <v>2.0130572200374601</v>
      </c>
    </row>
    <row r="56" spans="1:3" x14ac:dyDescent="0.3">
      <c r="A56" t="s">
        <v>1356</v>
      </c>
      <c r="B56" t="s">
        <v>1357</v>
      </c>
      <c r="C56">
        <v>0.56632688452354096</v>
      </c>
    </row>
    <row r="57" spans="1:3" x14ac:dyDescent="0.3">
      <c r="A57" t="s">
        <v>1358</v>
      </c>
      <c r="B57" t="s">
        <v>1359</v>
      </c>
      <c r="C57">
        <v>0.81282454902935397</v>
      </c>
    </row>
    <row r="58" spans="1:3" x14ac:dyDescent="0.3">
      <c r="A58" t="s">
        <v>1360</v>
      </c>
      <c r="B58" t="s">
        <v>1361</v>
      </c>
      <c r="C58">
        <v>1.3641545805030499</v>
      </c>
    </row>
    <row r="59" spans="1:3" x14ac:dyDescent="0.3">
      <c r="A59" t="s">
        <v>1362</v>
      </c>
      <c r="B59" t="s">
        <v>1363</v>
      </c>
      <c r="C59">
        <v>0.26921176333549302</v>
      </c>
    </row>
    <row r="60" spans="1:3" x14ac:dyDescent="0.3">
      <c r="A60" t="s">
        <v>1364</v>
      </c>
      <c r="B60" t="s">
        <v>1365</v>
      </c>
      <c r="C60">
        <v>0.37391705034447897</v>
      </c>
    </row>
    <row r="61" spans="1:3" x14ac:dyDescent="0.3">
      <c r="A61" t="s">
        <v>1366</v>
      </c>
      <c r="B61" t="s">
        <v>1367</v>
      </c>
      <c r="C61">
        <v>0.30462283791764899</v>
      </c>
    </row>
    <row r="62" spans="1:3" x14ac:dyDescent="0.3">
      <c r="A62" t="s">
        <v>1368</v>
      </c>
      <c r="B62" t="s">
        <v>1369</v>
      </c>
      <c r="C62">
        <v>0.34980236259401998</v>
      </c>
    </row>
    <row r="63" spans="1:3" x14ac:dyDescent="0.3">
      <c r="A63" t="s">
        <v>1370</v>
      </c>
      <c r="B63" t="s">
        <v>1371</v>
      </c>
      <c r="C63">
        <v>0.30748866053855101</v>
      </c>
    </row>
    <row r="64" spans="1:3" x14ac:dyDescent="0.3">
      <c r="A64" t="s">
        <v>1372</v>
      </c>
      <c r="B64" t="s">
        <v>1373</v>
      </c>
      <c r="C64">
        <v>0.56250242171981901</v>
      </c>
    </row>
    <row r="65" spans="1:3" x14ac:dyDescent="0.3">
      <c r="A65" t="s">
        <v>1374</v>
      </c>
      <c r="B65" t="s">
        <v>1375</v>
      </c>
      <c r="C65">
        <v>0.77564177889316199</v>
      </c>
    </row>
    <row r="66" spans="1:3" x14ac:dyDescent="0.3">
      <c r="A66" t="s">
        <v>1376</v>
      </c>
      <c r="B66" t="s">
        <v>1377</v>
      </c>
      <c r="C66">
        <v>1.8986674958527201</v>
      </c>
    </row>
    <row r="67" spans="1:3" x14ac:dyDescent="0.3">
      <c r="A67" t="s">
        <v>1378</v>
      </c>
      <c r="B67" t="s">
        <v>1379</v>
      </c>
      <c r="C67">
        <v>2.99570253751406</v>
      </c>
    </row>
    <row r="68" spans="1:3" x14ac:dyDescent="0.3">
      <c r="A68" t="s">
        <v>1380</v>
      </c>
      <c r="B68" t="s">
        <v>1381</v>
      </c>
      <c r="C68">
        <v>0.27750682062194498</v>
      </c>
    </row>
    <row r="69" spans="1:3" x14ac:dyDescent="0.3">
      <c r="A69" t="s">
        <v>1382</v>
      </c>
      <c r="B69" t="s">
        <v>1383</v>
      </c>
      <c r="C69">
        <v>0.349865654758029</v>
      </c>
    </row>
    <row r="70" spans="1:3" x14ac:dyDescent="0.3">
      <c r="A70" t="s">
        <v>1384</v>
      </c>
      <c r="B70" t="s">
        <v>1385</v>
      </c>
      <c r="C70">
        <v>0.44806100672608401</v>
      </c>
    </row>
    <row r="71" spans="1:3" x14ac:dyDescent="0.3">
      <c r="A71" t="s">
        <v>1386</v>
      </c>
      <c r="B71" t="s">
        <v>1387</v>
      </c>
      <c r="C71">
        <v>0.403369752692331</v>
      </c>
    </row>
    <row r="72" spans="1:3" x14ac:dyDescent="0.3">
      <c r="A72" t="s">
        <v>1388</v>
      </c>
      <c r="B72" t="s">
        <v>1389</v>
      </c>
      <c r="C72">
        <v>0.22566384424584601</v>
      </c>
    </row>
    <row r="73" spans="1:3" x14ac:dyDescent="0.3">
      <c r="A73" t="s">
        <v>1390</v>
      </c>
      <c r="B73" t="s">
        <v>1391</v>
      </c>
      <c r="C73">
        <v>0.21899168957191401</v>
      </c>
    </row>
    <row r="74" spans="1:3" x14ac:dyDescent="0.3">
      <c r="A74" t="s">
        <v>1392</v>
      </c>
      <c r="B74" t="s">
        <v>1393</v>
      </c>
      <c r="C74">
        <v>0.31862830155769101</v>
      </c>
    </row>
    <row r="75" spans="1:3" x14ac:dyDescent="0.3">
      <c r="A75" t="s">
        <v>1394</v>
      </c>
      <c r="B75" t="s">
        <v>1395</v>
      </c>
      <c r="C75">
        <v>0.17644969230098601</v>
      </c>
    </row>
    <row r="76" spans="1:3" x14ac:dyDescent="0.3">
      <c r="A76" t="s">
        <v>1396</v>
      </c>
      <c r="B76" t="s">
        <v>1397</v>
      </c>
      <c r="C76">
        <v>0.17645097273692101</v>
      </c>
    </row>
    <row r="77" spans="1:3" x14ac:dyDescent="0.3">
      <c r="A77" t="s">
        <v>1398</v>
      </c>
      <c r="B77" t="s">
        <v>1399</v>
      </c>
      <c r="C77">
        <v>0.14867939057420301</v>
      </c>
    </row>
    <row r="78" spans="1:3" x14ac:dyDescent="0.3">
      <c r="A78" t="s">
        <v>1400</v>
      </c>
      <c r="B78" t="s">
        <v>1401</v>
      </c>
      <c r="C78">
        <v>0.178515916395483</v>
      </c>
    </row>
    <row r="79" spans="1:3" x14ac:dyDescent="0.3">
      <c r="A79" t="s">
        <v>1402</v>
      </c>
      <c r="B79" t="s">
        <v>1403</v>
      </c>
      <c r="C79">
        <v>0.15442767353758899</v>
      </c>
    </row>
    <row r="80" spans="1:3" x14ac:dyDescent="0.3">
      <c r="A80" t="s">
        <v>1404</v>
      </c>
      <c r="B80" t="s">
        <v>1405</v>
      </c>
      <c r="C80">
        <v>0.1342466117835</v>
      </c>
    </row>
    <row r="81" spans="1:3" x14ac:dyDescent="0.3">
      <c r="A81" t="s">
        <v>1406</v>
      </c>
      <c r="B81" t="s">
        <v>1407</v>
      </c>
      <c r="C81">
        <v>0.107622929269569</v>
      </c>
    </row>
    <row r="82" spans="1:3" x14ac:dyDescent="0.3">
      <c r="A82" t="s">
        <v>1408</v>
      </c>
      <c r="B82" t="s">
        <v>1409</v>
      </c>
      <c r="C82">
        <v>8.7086870416350395E-2</v>
      </c>
    </row>
    <row r="83" spans="1:3" x14ac:dyDescent="0.3">
      <c r="A83" t="s">
        <v>1410</v>
      </c>
      <c r="B83" t="s">
        <v>1411</v>
      </c>
      <c r="C83">
        <v>9.6137462680214794E-2</v>
      </c>
    </row>
    <row r="84" spans="1:3" x14ac:dyDescent="0.3">
      <c r="A84" t="s">
        <v>1412</v>
      </c>
      <c r="B84" t="s">
        <v>1413</v>
      </c>
      <c r="C84">
        <v>0.121710499692832</v>
      </c>
    </row>
    <row r="85" spans="1:3" x14ac:dyDescent="0.3">
      <c r="A85" t="s">
        <v>1414</v>
      </c>
      <c r="B85" t="s">
        <v>1415</v>
      </c>
      <c r="C85">
        <v>0.174735703483684</v>
      </c>
    </row>
    <row r="86" spans="1:3" x14ac:dyDescent="0.3">
      <c r="A86" t="s">
        <v>1416</v>
      </c>
      <c r="B86" t="s">
        <v>1417</v>
      </c>
      <c r="C86">
        <v>0.17937086041045699</v>
      </c>
    </row>
    <row r="87" spans="1:3" x14ac:dyDescent="0.3">
      <c r="A87" t="s">
        <v>1418</v>
      </c>
      <c r="B87" t="s">
        <v>1419</v>
      </c>
      <c r="C87">
        <v>0.24176807387862401</v>
      </c>
    </row>
    <row r="88" spans="1:3" x14ac:dyDescent="0.3">
      <c r="A88" t="s">
        <v>1420</v>
      </c>
      <c r="B88" t="s">
        <v>1421</v>
      </c>
      <c r="C88">
        <v>0.20167930409465701</v>
      </c>
    </row>
    <row r="89" spans="1:3" x14ac:dyDescent="0.3">
      <c r="A89" t="s">
        <v>1422</v>
      </c>
      <c r="B89" t="s">
        <v>1423</v>
      </c>
      <c r="C89">
        <v>0.157320838338536</v>
      </c>
    </row>
    <row r="90" spans="1:3" x14ac:dyDescent="0.3">
      <c r="A90" t="s">
        <v>1424</v>
      </c>
      <c r="B90" t="s">
        <v>1425</v>
      </c>
      <c r="C90">
        <v>0.199486904776668</v>
      </c>
    </row>
    <row r="91" spans="1:3" x14ac:dyDescent="0.3">
      <c r="A91" t="s">
        <v>1426</v>
      </c>
      <c r="B91" t="s">
        <v>1427</v>
      </c>
      <c r="C91">
        <v>0.23495220611340301</v>
      </c>
    </row>
    <row r="92" spans="1:3" x14ac:dyDescent="0.3">
      <c r="A92" t="s">
        <v>1428</v>
      </c>
      <c r="B92" t="s">
        <v>1429</v>
      </c>
      <c r="C92">
        <v>0.13765907159676</v>
      </c>
    </row>
    <row r="93" spans="1:3" x14ac:dyDescent="0.3">
      <c r="A93" t="s">
        <v>1430</v>
      </c>
      <c r="B93" t="s">
        <v>1431</v>
      </c>
      <c r="C93">
        <v>0.15630009753867299</v>
      </c>
    </row>
    <row r="94" spans="1:3" x14ac:dyDescent="0.3">
      <c r="A94" t="s">
        <v>1432</v>
      </c>
      <c r="B94" t="s">
        <v>1433</v>
      </c>
      <c r="C94">
        <v>0.23608505335221899</v>
      </c>
    </row>
    <row r="95" spans="1:3" x14ac:dyDescent="0.3">
      <c r="A95" t="s">
        <v>1434</v>
      </c>
      <c r="B95" t="s">
        <v>1435</v>
      </c>
      <c r="C95">
        <v>0.24557582909096101</v>
      </c>
    </row>
    <row r="96" spans="1:3" x14ac:dyDescent="0.3">
      <c r="A96" t="s">
        <v>1436</v>
      </c>
      <c r="B96" t="s">
        <v>1437</v>
      </c>
      <c r="C96">
        <v>0.17934795776943599</v>
      </c>
    </row>
    <row r="97" spans="1:9" x14ac:dyDescent="0.3">
      <c r="A97" t="s">
        <v>1438</v>
      </c>
      <c r="B97" t="s">
        <v>1439</v>
      </c>
      <c r="C97">
        <v>0.26818452625176897</v>
      </c>
    </row>
    <row r="98" spans="1:9" x14ac:dyDescent="0.3">
      <c r="A98" t="s">
        <v>1440</v>
      </c>
      <c r="B98" t="s">
        <v>1441</v>
      </c>
      <c r="C98">
        <v>0.16665382334725501</v>
      </c>
    </row>
    <row r="99" spans="1:9" x14ac:dyDescent="0.3">
      <c r="A99" t="s">
        <v>1442</v>
      </c>
      <c r="B99" t="s">
        <v>1443</v>
      </c>
      <c r="C99">
        <v>0.249198804692848</v>
      </c>
    </row>
    <row r="100" spans="1:9" x14ac:dyDescent="0.3">
      <c r="A100" t="s">
        <v>1444</v>
      </c>
      <c r="B100" t="s">
        <v>1445</v>
      </c>
      <c r="C100">
        <v>0.28966410025108802</v>
      </c>
    </row>
    <row r="101" spans="1:9" x14ac:dyDescent="0.3">
      <c r="A101" t="s">
        <v>1446</v>
      </c>
      <c r="B101" t="s">
        <v>1447</v>
      </c>
      <c r="C101">
        <v>0.23610251844553201</v>
      </c>
    </row>
    <row r="102" spans="1:9" x14ac:dyDescent="0.3">
      <c r="A102" t="s">
        <v>1448</v>
      </c>
      <c r="B102" t="s">
        <v>1449</v>
      </c>
      <c r="C102">
        <v>0.24841149539308599</v>
      </c>
    </row>
    <row r="103" spans="1:9" x14ac:dyDescent="0.3">
      <c r="A103" t="s">
        <v>1450</v>
      </c>
      <c r="B103" t="s">
        <v>1451</v>
      </c>
      <c r="C103">
        <v>0.16722729673647199</v>
      </c>
    </row>
    <row r="104" spans="1:9" x14ac:dyDescent="0.3">
      <c r="A104" t="s">
        <v>1452</v>
      </c>
      <c r="B104" t="s">
        <v>1453</v>
      </c>
      <c r="C104">
        <v>0.29305890919229699</v>
      </c>
    </row>
    <row r="105" spans="1:9" x14ac:dyDescent="0.3">
      <c r="A105" t="s">
        <v>1454</v>
      </c>
      <c r="B105" t="s">
        <v>1455</v>
      </c>
      <c r="C105">
        <v>0.15448797881134699</v>
      </c>
    </row>
    <row r="106" spans="1:9" x14ac:dyDescent="0.3">
      <c r="A106" t="s">
        <v>1456</v>
      </c>
      <c r="B106" t="s">
        <v>1457</v>
      </c>
      <c r="C106">
        <v>0.21870600033608101</v>
      </c>
    </row>
    <row r="107" spans="1:9" x14ac:dyDescent="0.3">
      <c r="A107" t="s">
        <v>1458</v>
      </c>
      <c r="B107" t="s">
        <v>1459</v>
      </c>
      <c r="C107">
        <v>0.26952588364707297</v>
      </c>
    </row>
    <row r="108" spans="1:9" x14ac:dyDescent="0.3">
      <c r="A108" t="s">
        <v>1460</v>
      </c>
      <c r="B108" t="s">
        <v>1461</v>
      </c>
      <c r="C108">
        <v>3.9456756877177403E-2</v>
      </c>
    </row>
    <row r="110" spans="1:9" x14ac:dyDescent="0.3">
      <c r="A110" s="154" t="s">
        <v>1817</v>
      </c>
      <c r="I110" t="s">
        <v>1821</v>
      </c>
    </row>
    <row r="111" spans="1:9" x14ac:dyDescent="0.3">
      <c r="A111" s="154" t="s">
        <v>1819</v>
      </c>
      <c r="B111" t="s">
        <v>1818</v>
      </c>
    </row>
    <row r="112" spans="1:9" x14ac:dyDescent="0.3">
      <c r="B112" t="s">
        <v>1478</v>
      </c>
      <c r="C112" s="385">
        <v>11.7</v>
      </c>
    </row>
    <row r="113" spans="2:3" x14ac:dyDescent="0.3">
      <c r="B113" t="s">
        <v>1479</v>
      </c>
      <c r="C113" s="385">
        <v>4.2</v>
      </c>
    </row>
    <row r="114" spans="2:3" x14ac:dyDescent="0.3">
      <c r="B114" t="s">
        <v>1480</v>
      </c>
      <c r="C114" s="385">
        <v>29.9</v>
      </c>
    </row>
    <row r="115" spans="2:3" x14ac:dyDescent="0.3">
      <c r="B115" t="s">
        <v>1481</v>
      </c>
      <c r="C115" s="385">
        <v>34.9</v>
      </c>
    </row>
    <row r="116" spans="2:3" x14ac:dyDescent="0.3">
      <c r="B116" t="s">
        <v>1482</v>
      </c>
      <c r="C116" s="385">
        <v>16.100000000000001</v>
      </c>
    </row>
    <row r="117" spans="2:3" x14ac:dyDescent="0.3">
      <c r="B117" t="s">
        <v>1483</v>
      </c>
      <c r="C117" s="385">
        <v>8.1999999999999993</v>
      </c>
    </row>
    <row r="118" spans="2:3" x14ac:dyDescent="0.3">
      <c r="B118" t="s">
        <v>1484</v>
      </c>
      <c r="C118" s="385">
        <v>6.1</v>
      </c>
    </row>
    <row r="119" spans="2:3" x14ac:dyDescent="0.3">
      <c r="B119" t="s">
        <v>1485</v>
      </c>
      <c r="C119" s="385">
        <v>8.5</v>
      </c>
    </row>
    <row r="120" spans="2:3" x14ac:dyDescent="0.3">
      <c r="B120" t="s">
        <v>1486</v>
      </c>
      <c r="C120" s="385">
        <v>17.399999999999999</v>
      </c>
    </row>
    <row r="121" spans="2:3" x14ac:dyDescent="0.3">
      <c r="B121" t="s">
        <v>1487</v>
      </c>
      <c r="C121" s="385">
        <v>7.5</v>
      </c>
    </row>
    <row r="122" spans="2:3" x14ac:dyDescent="0.3">
      <c r="B122" t="s">
        <v>1488</v>
      </c>
      <c r="C122" s="385">
        <v>13.1</v>
      </c>
    </row>
    <row r="123" spans="2:3" x14ac:dyDescent="0.3">
      <c r="B123" t="s">
        <v>1489</v>
      </c>
      <c r="C123" s="385">
        <v>8.1</v>
      </c>
    </row>
    <row r="124" spans="2:3" x14ac:dyDescent="0.3">
      <c r="B124" t="s">
        <v>1490</v>
      </c>
      <c r="C124" s="385">
        <v>4.5</v>
      </c>
    </row>
    <row r="125" spans="2:3" x14ac:dyDescent="0.3">
      <c r="B125" t="s">
        <v>1491</v>
      </c>
      <c r="C125" s="385">
        <v>10.7</v>
      </c>
    </row>
    <row r="126" spans="2:3" x14ac:dyDescent="0.3">
      <c r="B126" t="s">
        <v>1492</v>
      </c>
      <c r="C126" s="385">
        <v>8.4</v>
      </c>
    </row>
    <row r="127" spans="2:3" x14ac:dyDescent="0.3">
      <c r="B127" t="s">
        <v>1493</v>
      </c>
      <c r="C127" s="385">
        <v>3.5</v>
      </c>
    </row>
    <row r="128" spans="2:3" x14ac:dyDescent="0.3">
      <c r="B128" t="s">
        <v>1494</v>
      </c>
      <c r="C128" s="385">
        <v>6</v>
      </c>
    </row>
    <row r="129" spans="2:3" x14ac:dyDescent="0.3">
      <c r="B129" t="s">
        <v>1294</v>
      </c>
      <c r="C129" s="385">
        <v>7.2</v>
      </c>
    </row>
    <row r="130" spans="2:3" x14ac:dyDescent="0.3">
      <c r="B130" t="s">
        <v>1495</v>
      </c>
      <c r="C130" s="385">
        <v>6.1</v>
      </c>
    </row>
    <row r="131" spans="2:3" x14ac:dyDescent="0.3">
      <c r="B131" t="s">
        <v>1496</v>
      </c>
      <c r="C131" s="385">
        <v>5.7</v>
      </c>
    </row>
    <row r="132" spans="2:3" x14ac:dyDescent="0.3">
      <c r="B132" t="s">
        <v>1497</v>
      </c>
      <c r="C132" s="385">
        <v>14.9</v>
      </c>
    </row>
    <row r="133" spans="2:3" x14ac:dyDescent="0.3">
      <c r="B133" t="s">
        <v>1498</v>
      </c>
      <c r="C133" s="385">
        <v>16.3</v>
      </c>
    </row>
    <row r="134" spans="2:3" x14ac:dyDescent="0.3">
      <c r="B134" t="s">
        <v>1499</v>
      </c>
      <c r="C134" s="385">
        <v>6.7</v>
      </c>
    </row>
    <row r="135" spans="2:3" x14ac:dyDescent="0.3">
      <c r="B135" t="s">
        <v>1500</v>
      </c>
      <c r="C135" s="385">
        <v>103.6</v>
      </c>
    </row>
    <row r="136" spans="2:3" x14ac:dyDescent="0.3">
      <c r="B136" t="s">
        <v>1501</v>
      </c>
      <c r="C136" s="385">
        <v>113.4</v>
      </c>
    </row>
    <row r="137" spans="2:3" x14ac:dyDescent="0.3">
      <c r="B137" t="s">
        <v>1502</v>
      </c>
      <c r="C137" s="385">
        <v>58.1</v>
      </c>
    </row>
    <row r="138" spans="2:3" x14ac:dyDescent="0.3">
      <c r="B138" t="s">
        <v>1503</v>
      </c>
      <c r="C138" s="385">
        <v>5.2</v>
      </c>
    </row>
    <row r="139" spans="2:3" x14ac:dyDescent="0.3">
      <c r="B139" t="s">
        <v>1504</v>
      </c>
      <c r="C139" s="385">
        <v>2.2999999999999998</v>
      </c>
    </row>
    <row r="140" spans="2:3" x14ac:dyDescent="0.3">
      <c r="B140" t="s">
        <v>1505</v>
      </c>
      <c r="C140" s="385">
        <v>6.5</v>
      </c>
    </row>
    <row r="141" spans="2:3" x14ac:dyDescent="0.3">
      <c r="B141" t="s">
        <v>1506</v>
      </c>
      <c r="C141" s="385">
        <v>21.1</v>
      </c>
    </row>
    <row r="142" spans="2:3" x14ac:dyDescent="0.3">
      <c r="B142" t="s">
        <v>1507</v>
      </c>
      <c r="C142" s="385">
        <v>1.3</v>
      </c>
    </row>
    <row r="143" spans="2:3" x14ac:dyDescent="0.3">
      <c r="B143" t="s">
        <v>1508</v>
      </c>
      <c r="C143" s="385">
        <v>14.6</v>
      </c>
    </row>
    <row r="144" spans="2:3" x14ac:dyDescent="0.3">
      <c r="B144" t="s">
        <v>1509</v>
      </c>
      <c r="C144" s="385">
        <v>27.8</v>
      </c>
    </row>
    <row r="145" spans="2:3" x14ac:dyDescent="0.3">
      <c r="B145" t="s">
        <v>1510</v>
      </c>
      <c r="C145" s="385">
        <v>25.1</v>
      </c>
    </row>
    <row r="146" spans="2:3" x14ac:dyDescent="0.3">
      <c r="B146" t="s">
        <v>1511</v>
      </c>
      <c r="C146" s="385">
        <v>60.6</v>
      </c>
    </row>
    <row r="147" spans="2:3" x14ac:dyDescent="0.3">
      <c r="B147" t="s">
        <v>1512</v>
      </c>
      <c r="C147" s="385">
        <v>34.200000000000003</v>
      </c>
    </row>
    <row r="148" spans="2:3" x14ac:dyDescent="0.3">
      <c r="B148" t="s">
        <v>1513</v>
      </c>
      <c r="C148" s="385">
        <v>5.7</v>
      </c>
    </row>
    <row r="149" spans="2:3" x14ac:dyDescent="0.3">
      <c r="B149" t="s">
        <v>1514</v>
      </c>
      <c r="C149" s="385">
        <v>4</v>
      </c>
    </row>
    <row r="150" spans="2:3" x14ac:dyDescent="0.3">
      <c r="B150" t="s">
        <v>1515</v>
      </c>
      <c r="C150" s="385">
        <v>2.8</v>
      </c>
    </row>
    <row r="151" spans="2:3" x14ac:dyDescent="0.3">
      <c r="B151" t="s">
        <v>1516</v>
      </c>
      <c r="C151" s="385">
        <v>6.7</v>
      </c>
    </row>
    <row r="152" spans="2:3" x14ac:dyDescent="0.3">
      <c r="B152" t="s">
        <v>1517</v>
      </c>
      <c r="C152" s="385">
        <v>4</v>
      </c>
    </row>
    <row r="153" spans="2:3" x14ac:dyDescent="0.3">
      <c r="B153" t="s">
        <v>1518</v>
      </c>
      <c r="C153" s="385">
        <v>3.8</v>
      </c>
    </row>
    <row r="154" spans="2:3" x14ac:dyDescent="0.3">
      <c r="B154" t="s">
        <v>1519</v>
      </c>
      <c r="C154" s="385">
        <v>3.2</v>
      </c>
    </row>
    <row r="155" spans="2:3" x14ac:dyDescent="0.3">
      <c r="B155" t="s">
        <v>1520</v>
      </c>
      <c r="C155" s="385">
        <v>2.2999999999999998</v>
      </c>
    </row>
    <row r="156" spans="2:3" x14ac:dyDescent="0.3">
      <c r="B156" t="s">
        <v>1521</v>
      </c>
      <c r="C156" s="385">
        <v>3.3</v>
      </c>
    </row>
    <row r="157" spans="2:3" x14ac:dyDescent="0.3">
      <c r="B157" t="s">
        <v>1522</v>
      </c>
      <c r="C157" s="385">
        <v>5.2</v>
      </c>
    </row>
    <row r="158" spans="2:3" x14ac:dyDescent="0.3">
      <c r="B158" t="s">
        <v>1523</v>
      </c>
      <c r="C158" s="385">
        <v>3.4</v>
      </c>
    </row>
    <row r="159" spans="2:3" x14ac:dyDescent="0.3">
      <c r="B159" t="s">
        <v>1524</v>
      </c>
      <c r="C159" s="385">
        <v>0.4</v>
      </c>
    </row>
    <row r="160" spans="2:3" x14ac:dyDescent="0.3">
      <c r="B160" t="s">
        <v>1525</v>
      </c>
      <c r="C160" s="385">
        <v>1.1000000000000001</v>
      </c>
    </row>
    <row r="161" spans="2:3" x14ac:dyDescent="0.3">
      <c r="B161" t="s">
        <v>1475</v>
      </c>
      <c r="C161" s="385">
        <v>2</v>
      </c>
    </row>
    <row r="162" spans="2:3" x14ac:dyDescent="0.3">
      <c r="B162" t="s">
        <v>1526</v>
      </c>
      <c r="C162" s="385">
        <v>13.8</v>
      </c>
    </row>
    <row r="163" spans="2:3" x14ac:dyDescent="0.3">
      <c r="B163" t="s">
        <v>1527</v>
      </c>
      <c r="C163" s="385">
        <v>8.1999999999999993</v>
      </c>
    </row>
    <row r="164" spans="2:3" x14ac:dyDescent="0.3">
      <c r="B164" t="s">
        <v>1528</v>
      </c>
      <c r="C164" s="385">
        <v>5.0999999999999996</v>
      </c>
    </row>
    <row r="165" spans="2:3" x14ac:dyDescent="0.3">
      <c r="B165" t="s">
        <v>1529</v>
      </c>
      <c r="C165" s="385">
        <v>1.5</v>
      </c>
    </row>
    <row r="166" spans="2:3" x14ac:dyDescent="0.3">
      <c r="B166" t="s">
        <v>1530</v>
      </c>
      <c r="C166" s="385">
        <v>7.9</v>
      </c>
    </row>
    <row r="167" spans="2:3" x14ac:dyDescent="0.3">
      <c r="B167" t="s">
        <v>1531</v>
      </c>
      <c r="C167" s="385">
        <v>0.5</v>
      </c>
    </row>
    <row r="168" spans="2:3" x14ac:dyDescent="0.3">
      <c r="B168" t="s">
        <v>1532</v>
      </c>
      <c r="C168" s="385">
        <v>1.6</v>
      </c>
    </row>
    <row r="169" spans="2:3" x14ac:dyDescent="0.3">
      <c r="B169" t="s">
        <v>1533</v>
      </c>
      <c r="C169" s="385">
        <v>4.5999999999999996</v>
      </c>
    </row>
    <row r="170" spans="2:3" x14ac:dyDescent="0.3">
      <c r="B170" t="s">
        <v>1534</v>
      </c>
      <c r="C170" s="385">
        <v>2.2999999999999998</v>
      </c>
    </row>
    <row r="171" spans="2:3" x14ac:dyDescent="0.3">
      <c r="B171" t="s">
        <v>1535</v>
      </c>
      <c r="C171" s="385">
        <v>1.8</v>
      </c>
    </row>
    <row r="172" spans="2:3" x14ac:dyDescent="0.3">
      <c r="B172" t="s">
        <v>1536</v>
      </c>
      <c r="C172" s="385">
        <v>2.2000000000000002</v>
      </c>
    </row>
    <row r="173" spans="2:3" x14ac:dyDescent="0.3">
      <c r="B173" t="s">
        <v>1537</v>
      </c>
      <c r="C173" s="385">
        <v>2.4</v>
      </c>
    </row>
    <row r="174" spans="2:3" x14ac:dyDescent="0.3">
      <c r="B174" t="s">
        <v>1538</v>
      </c>
      <c r="C174" s="385">
        <v>17.100000000000001</v>
      </c>
    </row>
    <row r="175" spans="2:3" x14ac:dyDescent="0.3">
      <c r="B175" t="s">
        <v>1539</v>
      </c>
      <c r="C175" s="385">
        <v>14.6</v>
      </c>
    </row>
    <row r="176" spans="2:3" x14ac:dyDescent="0.3">
      <c r="B176" t="s">
        <v>1540</v>
      </c>
      <c r="C176" s="385">
        <v>27.3</v>
      </c>
    </row>
    <row r="177" spans="2:3" x14ac:dyDescent="0.3">
      <c r="B177" t="s">
        <v>1541</v>
      </c>
      <c r="C177" s="385">
        <v>447.2</v>
      </c>
    </row>
    <row r="178" spans="2:3" x14ac:dyDescent="0.3">
      <c r="B178" t="s">
        <v>1542</v>
      </c>
      <c r="C178" s="385">
        <v>0.9</v>
      </c>
    </row>
    <row r="179" spans="2:3" x14ac:dyDescent="0.3">
      <c r="B179" t="s">
        <v>1543</v>
      </c>
      <c r="C179" s="385">
        <v>2.2999999999999998</v>
      </c>
    </row>
    <row r="180" spans="2:3" x14ac:dyDescent="0.3">
      <c r="B180" t="s">
        <v>1544</v>
      </c>
      <c r="C180" s="385">
        <v>7.1</v>
      </c>
    </row>
    <row r="181" spans="2:3" x14ac:dyDescent="0.3">
      <c r="B181" t="s">
        <v>1545</v>
      </c>
      <c r="C181" s="385">
        <v>3.5</v>
      </c>
    </row>
    <row r="182" spans="2:3" x14ac:dyDescent="0.3">
      <c r="B182" t="s">
        <v>1546</v>
      </c>
      <c r="C182" s="385">
        <v>0.1</v>
      </c>
    </row>
    <row r="183" spans="2:3" x14ac:dyDescent="0.3">
      <c r="B183" t="s">
        <v>1547</v>
      </c>
      <c r="C183" s="385">
        <v>0.2</v>
      </c>
    </row>
    <row r="184" spans="2:3" x14ac:dyDescent="0.3">
      <c r="B184" t="s">
        <v>1548</v>
      </c>
      <c r="C184" s="385">
        <v>0</v>
      </c>
    </row>
    <row r="185" spans="2:3" x14ac:dyDescent="0.3">
      <c r="B185" t="s">
        <v>1549</v>
      </c>
      <c r="C185" s="385">
        <v>1.1000000000000001</v>
      </c>
    </row>
    <row r="186" spans="2:3" x14ac:dyDescent="0.3">
      <c r="B186" t="s">
        <v>1550</v>
      </c>
      <c r="C186" s="385">
        <v>0.5</v>
      </c>
    </row>
    <row r="187" spans="2:3" x14ac:dyDescent="0.3">
      <c r="B187" t="s">
        <v>1551</v>
      </c>
      <c r="C187" s="385">
        <v>0.1</v>
      </c>
    </row>
    <row r="188" spans="2:3" x14ac:dyDescent="0.3">
      <c r="B188" t="s">
        <v>1552</v>
      </c>
      <c r="C188" s="385">
        <v>0.4</v>
      </c>
    </row>
    <row r="189" spans="2:3" x14ac:dyDescent="0.3">
      <c r="B189" t="s">
        <v>1553</v>
      </c>
      <c r="C189" s="385">
        <v>0.2</v>
      </c>
    </row>
    <row r="190" spans="2:3" x14ac:dyDescent="0.3">
      <c r="B190" t="s">
        <v>1554</v>
      </c>
      <c r="C190" s="386" t="s">
        <v>1820</v>
      </c>
    </row>
    <row r="191" spans="2:3" x14ac:dyDescent="0.3">
      <c r="B191" t="s">
        <v>1555</v>
      </c>
      <c r="C191" s="385">
        <v>0.8</v>
      </c>
    </row>
    <row r="192" spans="2:3" x14ac:dyDescent="0.3">
      <c r="B192" t="s">
        <v>1556</v>
      </c>
      <c r="C192" s="385">
        <v>0.3</v>
      </c>
    </row>
    <row r="193" spans="2:3" x14ac:dyDescent="0.3">
      <c r="B193" t="s">
        <v>1557</v>
      </c>
      <c r="C193" s="385">
        <v>1.2</v>
      </c>
    </row>
    <row r="194" spans="2:3" x14ac:dyDescent="0.3">
      <c r="B194" t="s">
        <v>1558</v>
      </c>
      <c r="C194" s="385">
        <v>0.4</v>
      </c>
    </row>
    <row r="195" spans="2:3" x14ac:dyDescent="0.3">
      <c r="B195" t="s">
        <v>1559</v>
      </c>
      <c r="C195" s="385">
        <v>0.2</v>
      </c>
    </row>
    <row r="196" spans="2:3" x14ac:dyDescent="0.3">
      <c r="B196" t="s">
        <v>1560</v>
      </c>
      <c r="C196" s="385">
        <v>0.8</v>
      </c>
    </row>
    <row r="197" spans="2:3" x14ac:dyDescent="0.3">
      <c r="B197" t="s">
        <v>1561</v>
      </c>
      <c r="C197" s="385">
        <v>0.6</v>
      </c>
    </row>
    <row r="198" spans="2:3" x14ac:dyDescent="0.3">
      <c r="B198" t="s">
        <v>1562</v>
      </c>
      <c r="C198" s="385">
        <v>0.6</v>
      </c>
    </row>
    <row r="199" spans="2:3" x14ac:dyDescent="0.3">
      <c r="B199" t="s">
        <v>1563</v>
      </c>
      <c r="C199" s="385">
        <v>0.3</v>
      </c>
    </row>
    <row r="200" spans="2:3" x14ac:dyDescent="0.3">
      <c r="B200" t="s">
        <v>1564</v>
      </c>
      <c r="C200" s="385">
        <v>1.2</v>
      </c>
    </row>
    <row r="201" spans="2:3" x14ac:dyDescent="0.3">
      <c r="B201" t="s">
        <v>1565</v>
      </c>
      <c r="C201" s="385">
        <v>0.3</v>
      </c>
    </row>
    <row r="202" spans="2:3" x14ac:dyDescent="0.3">
      <c r="B202" t="s">
        <v>1566</v>
      </c>
      <c r="C202" s="385">
        <v>1</v>
      </c>
    </row>
    <row r="203" spans="2:3" x14ac:dyDescent="0.3">
      <c r="B203" t="s">
        <v>1567</v>
      </c>
      <c r="C203" s="385">
        <v>0.1</v>
      </c>
    </row>
    <row r="204" spans="2:3" x14ac:dyDescent="0.3">
      <c r="B204" t="s">
        <v>1568</v>
      </c>
      <c r="C204" s="385">
        <v>0.8</v>
      </c>
    </row>
    <row r="205" spans="2:3" x14ac:dyDescent="0.3">
      <c r="B205" t="s">
        <v>1569</v>
      </c>
      <c r="C205" s="385">
        <v>0.7</v>
      </c>
    </row>
    <row r="206" spans="2:3" x14ac:dyDescent="0.3">
      <c r="B206" t="s">
        <v>1570</v>
      </c>
      <c r="C206" s="385">
        <v>1.4</v>
      </c>
    </row>
    <row r="207" spans="2:3" x14ac:dyDescent="0.3">
      <c r="B207" t="s">
        <v>1571</v>
      </c>
      <c r="C207" s="385">
        <v>0.5</v>
      </c>
    </row>
    <row r="208" spans="2:3" x14ac:dyDescent="0.3">
      <c r="B208" t="s">
        <v>1572</v>
      </c>
      <c r="C208" s="385">
        <v>0.8</v>
      </c>
    </row>
    <row r="209" spans="2:3" x14ac:dyDescent="0.3">
      <c r="B209" t="s">
        <v>1573</v>
      </c>
      <c r="C209" s="385">
        <v>0.5</v>
      </c>
    </row>
    <row r="210" spans="2:3" x14ac:dyDescent="0.3">
      <c r="B210" t="s">
        <v>1574</v>
      </c>
      <c r="C210" s="385">
        <v>0.7</v>
      </c>
    </row>
    <row r="211" spans="2:3" x14ac:dyDescent="0.3">
      <c r="B211" t="s">
        <v>1575</v>
      </c>
      <c r="C211" s="385">
        <v>0.7</v>
      </c>
    </row>
    <row r="212" spans="2:3" x14ac:dyDescent="0.3">
      <c r="B212" t="s">
        <v>1576</v>
      </c>
      <c r="C212" s="385">
        <v>0.6</v>
      </c>
    </row>
    <row r="213" spans="2:3" x14ac:dyDescent="0.3">
      <c r="B213" t="s">
        <v>1577</v>
      </c>
      <c r="C213" s="385">
        <v>0.7</v>
      </c>
    </row>
    <row r="214" spans="2:3" x14ac:dyDescent="0.3">
      <c r="B214" t="s">
        <v>1578</v>
      </c>
      <c r="C214" s="385">
        <v>0.6</v>
      </c>
    </row>
    <row r="215" spans="2:3" x14ac:dyDescent="0.3">
      <c r="B215" t="s">
        <v>1579</v>
      </c>
      <c r="C215" s="385">
        <v>0.2</v>
      </c>
    </row>
    <row r="216" spans="2:3" x14ac:dyDescent="0.3">
      <c r="B216" t="s">
        <v>1580</v>
      </c>
      <c r="C216" s="385">
        <v>1.5</v>
      </c>
    </row>
    <row r="217" spans="2:3" x14ac:dyDescent="0.3">
      <c r="B217" t="s">
        <v>1581</v>
      </c>
      <c r="C217" s="385">
        <v>1.3</v>
      </c>
    </row>
    <row r="218" spans="2:3" x14ac:dyDescent="0.3">
      <c r="B218" t="s">
        <v>1582</v>
      </c>
      <c r="C218" s="385">
        <v>0.3</v>
      </c>
    </row>
    <row r="219" spans="2:3" x14ac:dyDescent="0.3">
      <c r="B219" t="s">
        <v>1583</v>
      </c>
      <c r="C219" s="385">
        <v>1.1000000000000001</v>
      </c>
    </row>
    <row r="220" spans="2:3" x14ac:dyDescent="0.3">
      <c r="B220" t="s">
        <v>1584</v>
      </c>
      <c r="C220" s="385">
        <v>0.2</v>
      </c>
    </row>
  </sheetData>
  <hyperlinks>
    <hyperlink ref="A1" r:id="rId1" display="https://www.gov.uk/government/statistics/uks-carbon-footprint" xr:uid="{00000000-0004-0000-1300-000000000000}"/>
    <hyperlink ref="A110" r:id="rId2" xr:uid="{7A5440D5-E7F7-4CA7-B83E-C47D5AFE38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79998168889431442"/>
  </sheetPr>
  <dimension ref="A1:AG51"/>
  <sheetViews>
    <sheetView showGridLines="0" showRowColHeaders="0" zoomScale="90" zoomScaleNormal="90" workbookViewId="0"/>
  </sheetViews>
  <sheetFormatPr defaultColWidth="9.109375" defaultRowHeight="14.4" x14ac:dyDescent="0.3"/>
  <cols>
    <col min="1" max="1" width="2.5546875" style="2" customWidth="1"/>
    <col min="2" max="3" width="9.109375" style="2"/>
    <col min="4" max="4" width="9"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5</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154</v>
      </c>
    </row>
    <row r="9" spans="6:33" ht="15" customHeight="1" x14ac:dyDescent="0.3">
      <c r="F9" s="395" t="s">
        <v>928</v>
      </c>
      <c r="G9" s="395"/>
      <c r="H9" s="395"/>
      <c r="I9" s="395"/>
      <c r="J9" s="395"/>
      <c r="K9" s="395"/>
      <c r="L9" s="395"/>
      <c r="M9" s="395"/>
      <c r="N9" s="395"/>
      <c r="O9" s="395"/>
      <c r="P9" s="395"/>
      <c r="Q9" s="395"/>
      <c r="R9" s="395"/>
      <c r="S9" s="395"/>
      <c r="T9" s="395"/>
      <c r="U9" s="28"/>
    </row>
    <row r="10" spans="6:33" x14ac:dyDescent="0.3">
      <c r="F10" s="395"/>
      <c r="G10" s="395"/>
      <c r="H10" s="395"/>
      <c r="I10" s="395"/>
      <c r="J10" s="395"/>
      <c r="K10" s="395"/>
      <c r="L10" s="395"/>
      <c r="M10" s="395"/>
      <c r="N10" s="395"/>
      <c r="O10" s="395"/>
      <c r="P10" s="395"/>
      <c r="Q10" s="395"/>
      <c r="R10" s="395"/>
      <c r="S10" s="395"/>
      <c r="T10" s="395"/>
      <c r="U10" s="28"/>
    </row>
    <row r="11" spans="6:33" x14ac:dyDescent="0.3">
      <c r="F11" s="395"/>
      <c r="G11" s="395"/>
      <c r="H11" s="395"/>
      <c r="I11" s="395"/>
      <c r="J11" s="395"/>
      <c r="K11" s="395"/>
      <c r="L11" s="395"/>
      <c r="M11" s="395"/>
      <c r="N11" s="395"/>
      <c r="O11" s="395"/>
      <c r="P11" s="395"/>
      <c r="Q11" s="395"/>
      <c r="R11" s="395"/>
      <c r="S11" s="395"/>
      <c r="T11" s="395"/>
      <c r="U11" s="28"/>
    </row>
    <row r="13" spans="6:33" x14ac:dyDescent="0.3">
      <c r="F13" s="27" t="s">
        <v>155</v>
      </c>
    </row>
    <row r="14" spans="6:33" ht="15" customHeight="1" x14ac:dyDescent="0.3">
      <c r="F14" s="395" t="s">
        <v>1812</v>
      </c>
      <c r="G14" s="395"/>
      <c r="H14" s="395"/>
      <c r="I14" s="395"/>
      <c r="J14" s="395"/>
      <c r="K14" s="395"/>
      <c r="L14" s="395"/>
      <c r="M14" s="395"/>
      <c r="N14" s="395"/>
      <c r="O14" s="395"/>
      <c r="P14" s="395"/>
      <c r="Q14" s="395"/>
      <c r="R14" s="395"/>
      <c r="S14" s="395"/>
      <c r="T14" s="395"/>
    </row>
    <row r="15" spans="6:33" x14ac:dyDescent="0.3">
      <c r="F15" s="395"/>
      <c r="G15" s="395"/>
      <c r="H15" s="395"/>
      <c r="I15" s="395"/>
      <c r="J15" s="395"/>
      <c r="K15" s="395"/>
      <c r="L15" s="395"/>
      <c r="M15" s="395"/>
      <c r="N15" s="395"/>
      <c r="O15" s="395"/>
      <c r="P15" s="395"/>
      <c r="Q15" s="395"/>
      <c r="R15" s="395"/>
      <c r="S15" s="395"/>
      <c r="T15" s="395"/>
    </row>
    <row r="16" spans="6:33" x14ac:dyDescent="0.3">
      <c r="F16" s="395"/>
      <c r="G16" s="395"/>
      <c r="H16" s="395"/>
      <c r="I16" s="395"/>
      <c r="J16" s="395"/>
      <c r="K16" s="395"/>
      <c r="L16" s="395"/>
      <c r="M16" s="395"/>
      <c r="N16" s="395"/>
      <c r="O16" s="395"/>
      <c r="P16" s="395"/>
      <c r="Q16" s="395"/>
      <c r="R16" s="395"/>
      <c r="S16" s="395"/>
      <c r="T16" s="395"/>
    </row>
    <row r="17" spans="2:20" ht="15" customHeight="1" x14ac:dyDescent="0.3">
      <c r="F17" s="395"/>
      <c r="G17" s="395"/>
      <c r="H17" s="395"/>
      <c r="I17" s="395"/>
      <c r="J17" s="395"/>
      <c r="K17" s="395"/>
      <c r="L17" s="395"/>
      <c r="M17" s="395"/>
      <c r="N17" s="395"/>
      <c r="O17" s="395"/>
      <c r="P17" s="395"/>
      <c r="Q17" s="395"/>
      <c r="R17" s="395"/>
      <c r="S17" s="395"/>
      <c r="T17" s="395"/>
    </row>
    <row r="18" spans="2:20" x14ac:dyDescent="0.3">
      <c r="F18" s="395"/>
      <c r="G18" s="395"/>
      <c r="H18" s="395"/>
      <c r="I18" s="395"/>
      <c r="J18" s="395"/>
      <c r="K18" s="395"/>
      <c r="L18" s="395"/>
      <c r="M18" s="395"/>
      <c r="N18" s="395"/>
      <c r="O18" s="395"/>
      <c r="P18" s="395"/>
      <c r="Q18" s="395"/>
      <c r="R18" s="395"/>
      <c r="S18" s="395"/>
      <c r="T18" s="395"/>
    </row>
    <row r="19" spans="2:20" ht="39.6" customHeight="1" x14ac:dyDescent="0.3">
      <c r="F19" s="395"/>
      <c r="G19" s="395"/>
      <c r="H19" s="395"/>
      <c r="I19" s="395"/>
      <c r="J19" s="395"/>
      <c r="K19" s="395"/>
      <c r="L19" s="395"/>
      <c r="M19" s="395"/>
      <c r="N19" s="395"/>
      <c r="O19" s="395"/>
      <c r="P19" s="395"/>
      <c r="Q19" s="395"/>
      <c r="R19" s="395"/>
      <c r="S19" s="395"/>
      <c r="T19" s="395"/>
    </row>
    <row r="20" spans="2:20" x14ac:dyDescent="0.3">
      <c r="F20" s="28"/>
      <c r="G20" s="28"/>
      <c r="H20" s="28"/>
      <c r="I20" s="28"/>
      <c r="J20" s="28"/>
      <c r="K20" s="28"/>
      <c r="L20" s="28"/>
      <c r="M20" s="28"/>
      <c r="N20" s="28"/>
      <c r="O20" s="28"/>
      <c r="P20" s="28"/>
      <c r="Q20" s="28"/>
      <c r="R20" s="28"/>
      <c r="S20" s="28"/>
      <c r="T20" s="28"/>
    </row>
    <row r="21" spans="2:20" x14ac:dyDescent="0.3">
      <c r="B21" s="396" t="s">
        <v>4</v>
      </c>
      <c r="C21" s="396"/>
      <c r="D21" s="396"/>
      <c r="F21" s="27" t="s">
        <v>156</v>
      </c>
    </row>
    <row r="22" spans="2:20" ht="15" customHeight="1" x14ac:dyDescent="0.3">
      <c r="B22" s="397" t="s">
        <v>5</v>
      </c>
      <c r="C22" s="397"/>
      <c r="D22" s="397"/>
      <c r="F22" s="395" t="s">
        <v>932</v>
      </c>
      <c r="G22" s="395"/>
      <c r="H22" s="395"/>
      <c r="I22" s="395"/>
      <c r="J22" s="395"/>
      <c r="K22" s="395"/>
      <c r="L22" s="395"/>
      <c r="M22" s="395"/>
      <c r="N22" s="395"/>
      <c r="O22" s="395"/>
      <c r="P22" s="395"/>
      <c r="Q22" s="395"/>
      <c r="R22" s="395"/>
      <c r="S22" s="395"/>
      <c r="T22" s="395"/>
    </row>
    <row r="23" spans="2:20" x14ac:dyDescent="0.3">
      <c r="B23" s="398" t="s">
        <v>3</v>
      </c>
      <c r="C23" s="398"/>
      <c r="D23" s="398"/>
      <c r="F23" s="395"/>
      <c r="G23" s="395"/>
      <c r="H23" s="395"/>
      <c r="I23" s="395"/>
      <c r="J23" s="395"/>
      <c r="K23" s="395"/>
      <c r="L23" s="395"/>
      <c r="M23" s="395"/>
      <c r="N23" s="395"/>
      <c r="O23" s="395"/>
      <c r="P23" s="395"/>
      <c r="Q23" s="395"/>
      <c r="R23" s="395"/>
      <c r="S23" s="395"/>
      <c r="T23" s="395"/>
    </row>
    <row r="24" spans="2:20" x14ac:dyDescent="0.3">
      <c r="B24" s="399" t="s">
        <v>1256</v>
      </c>
      <c r="C24" s="399"/>
      <c r="D24" s="399"/>
      <c r="F24" s="395"/>
      <c r="G24" s="395"/>
      <c r="H24" s="395"/>
      <c r="I24" s="395"/>
      <c r="J24" s="395"/>
      <c r="K24" s="395"/>
      <c r="L24" s="395"/>
      <c r="M24" s="395"/>
      <c r="N24" s="395"/>
      <c r="O24" s="395"/>
      <c r="P24" s="395"/>
      <c r="Q24" s="395"/>
      <c r="R24" s="395"/>
      <c r="S24" s="395"/>
      <c r="T24" s="395"/>
    </row>
    <row r="25" spans="2:20" x14ac:dyDescent="0.3">
      <c r="F25" s="28"/>
      <c r="G25" s="28"/>
      <c r="H25" s="28"/>
      <c r="I25" s="28"/>
      <c r="J25" s="28"/>
      <c r="K25" s="28"/>
      <c r="L25" s="28"/>
      <c r="M25" s="28"/>
      <c r="N25" s="28"/>
      <c r="O25" s="28"/>
      <c r="P25" s="28"/>
      <c r="Q25" s="28"/>
      <c r="R25" s="28"/>
      <c r="S25" s="28"/>
      <c r="T25" s="28"/>
    </row>
    <row r="26" spans="2:20" x14ac:dyDescent="0.3">
      <c r="F26" s="197" t="s">
        <v>157</v>
      </c>
      <c r="G26" s="28"/>
      <c r="H26" s="28"/>
      <c r="I26" s="28"/>
      <c r="J26" s="28"/>
      <c r="K26" s="28"/>
      <c r="L26" s="28"/>
      <c r="M26" s="28"/>
      <c r="N26" s="28"/>
      <c r="O26" s="28"/>
      <c r="P26" s="28"/>
      <c r="Q26" s="28"/>
      <c r="R26" s="28"/>
      <c r="S26" s="28"/>
      <c r="T26" s="28"/>
    </row>
    <row r="27" spans="2:20" x14ac:dyDescent="0.3">
      <c r="F27" s="395" t="s">
        <v>933</v>
      </c>
      <c r="G27" s="395"/>
      <c r="H27" s="395"/>
      <c r="I27" s="395"/>
      <c r="J27" s="395"/>
      <c r="K27" s="395"/>
      <c r="L27" s="395"/>
      <c r="M27" s="395"/>
      <c r="N27" s="395"/>
      <c r="O27" s="395"/>
      <c r="P27" s="395"/>
      <c r="Q27" s="395"/>
      <c r="R27" s="395"/>
      <c r="S27" s="395"/>
      <c r="T27" s="395"/>
    </row>
    <row r="28" spans="2:20" x14ac:dyDescent="0.3">
      <c r="F28" s="395"/>
      <c r="G28" s="395"/>
      <c r="H28" s="395"/>
      <c r="I28" s="395"/>
      <c r="J28" s="395"/>
      <c r="K28" s="395"/>
      <c r="L28" s="395"/>
      <c r="M28" s="395"/>
      <c r="N28" s="395"/>
      <c r="O28" s="395"/>
      <c r="P28" s="395"/>
      <c r="Q28" s="395"/>
      <c r="R28" s="395"/>
      <c r="S28" s="395"/>
      <c r="T28" s="395"/>
    </row>
    <row r="29" spans="2:20" x14ac:dyDescent="0.3">
      <c r="F29" s="148"/>
      <c r="G29" s="148"/>
      <c r="H29" s="148"/>
      <c r="I29" s="148"/>
      <c r="J29" s="148"/>
      <c r="K29" s="148"/>
      <c r="L29" s="148"/>
      <c r="M29" s="148"/>
      <c r="N29" s="148"/>
      <c r="O29" s="148"/>
      <c r="P29" s="148"/>
      <c r="Q29" s="148"/>
      <c r="R29" s="148"/>
      <c r="S29" s="148"/>
      <c r="T29" s="148"/>
    </row>
    <row r="30" spans="2:20" x14ac:dyDescent="0.3">
      <c r="F30" s="197" t="s">
        <v>929</v>
      </c>
    </row>
    <row r="31" spans="2:20" x14ac:dyDescent="0.3">
      <c r="F31" s="395" t="s">
        <v>934</v>
      </c>
      <c r="G31" s="395"/>
      <c r="H31" s="395"/>
      <c r="I31" s="395"/>
      <c r="J31" s="395"/>
      <c r="K31" s="395"/>
      <c r="L31" s="395"/>
      <c r="M31" s="395"/>
      <c r="N31" s="395"/>
      <c r="O31" s="395"/>
      <c r="P31" s="395"/>
      <c r="Q31" s="395"/>
      <c r="R31" s="395"/>
      <c r="S31" s="395"/>
      <c r="T31" s="395"/>
    </row>
    <row r="32" spans="2:20" x14ac:dyDescent="0.3">
      <c r="F32" s="395"/>
      <c r="G32" s="395"/>
      <c r="H32" s="395"/>
      <c r="I32" s="395"/>
      <c r="J32" s="395"/>
      <c r="K32" s="395"/>
      <c r="L32" s="395"/>
      <c r="M32" s="395"/>
      <c r="N32" s="395"/>
      <c r="O32" s="395"/>
      <c r="P32" s="395"/>
      <c r="Q32" s="395"/>
      <c r="R32" s="395"/>
      <c r="S32" s="395"/>
      <c r="T32" s="395"/>
    </row>
    <row r="33" spans="6:20" x14ac:dyDescent="0.3">
      <c r="F33" s="27"/>
    </row>
    <row r="34" spans="6:20" x14ac:dyDescent="0.3">
      <c r="F34" s="197" t="s">
        <v>930</v>
      </c>
    </row>
    <row r="35" spans="6:20" x14ac:dyDescent="0.3">
      <c r="F35" s="395" t="s">
        <v>1640</v>
      </c>
      <c r="G35" s="395"/>
      <c r="H35" s="395"/>
      <c r="I35" s="395"/>
      <c r="J35" s="395"/>
      <c r="K35" s="395"/>
      <c r="L35" s="395"/>
      <c r="M35" s="395"/>
      <c r="N35" s="395"/>
      <c r="O35" s="395"/>
      <c r="P35" s="395"/>
      <c r="Q35" s="395"/>
      <c r="R35" s="395"/>
      <c r="S35" s="395"/>
      <c r="T35" s="395"/>
    </row>
    <row r="36" spans="6:20" x14ac:dyDescent="0.3">
      <c r="F36" s="395"/>
      <c r="G36" s="395"/>
      <c r="H36" s="395"/>
      <c r="I36" s="395"/>
      <c r="J36" s="395"/>
      <c r="K36" s="395"/>
      <c r="L36" s="395"/>
      <c r="M36" s="395"/>
      <c r="N36" s="395"/>
      <c r="O36" s="395"/>
      <c r="P36" s="395"/>
      <c r="Q36" s="395"/>
      <c r="R36" s="395"/>
      <c r="S36" s="395"/>
      <c r="T36" s="395"/>
    </row>
    <row r="37" spans="6:20" x14ac:dyDescent="0.3">
      <c r="F37" s="27"/>
    </row>
    <row r="38" spans="6:20" x14ac:dyDescent="0.3">
      <c r="F38" s="197" t="s">
        <v>931</v>
      </c>
    </row>
    <row r="39" spans="6:20" x14ac:dyDescent="0.3">
      <c r="F39" s="395" t="s">
        <v>1833</v>
      </c>
      <c r="G39" s="395"/>
      <c r="H39" s="395"/>
      <c r="I39" s="395"/>
      <c r="J39" s="395"/>
      <c r="K39" s="395"/>
      <c r="L39" s="395"/>
      <c r="M39" s="395"/>
      <c r="N39" s="395"/>
      <c r="O39" s="395"/>
      <c r="P39" s="395"/>
      <c r="Q39" s="395"/>
      <c r="R39" s="395"/>
      <c r="S39" s="395"/>
      <c r="T39" s="395"/>
    </row>
    <row r="40" spans="6:20" x14ac:dyDescent="0.3">
      <c r="F40" s="395"/>
      <c r="G40" s="395"/>
      <c r="H40" s="395"/>
      <c r="I40" s="395"/>
      <c r="J40" s="395"/>
      <c r="K40" s="395"/>
      <c r="L40" s="395"/>
      <c r="M40" s="395"/>
      <c r="N40" s="395"/>
      <c r="O40" s="395"/>
      <c r="P40" s="395"/>
      <c r="Q40" s="395"/>
      <c r="R40" s="395"/>
      <c r="S40" s="395"/>
      <c r="T40" s="395"/>
    </row>
    <row r="41" spans="6:20" x14ac:dyDescent="0.3">
      <c r="F41" s="27"/>
    </row>
    <row r="42" spans="6:20" x14ac:dyDescent="0.3">
      <c r="F42" s="197" t="s">
        <v>158</v>
      </c>
    </row>
    <row r="43" spans="6:20" x14ac:dyDescent="0.3">
      <c r="F43" s="395" t="s">
        <v>1641</v>
      </c>
      <c r="G43" s="395"/>
      <c r="H43" s="395"/>
      <c r="I43" s="395"/>
      <c r="J43" s="395"/>
      <c r="K43" s="395"/>
      <c r="L43" s="395"/>
      <c r="M43" s="395"/>
      <c r="N43" s="395"/>
      <c r="O43" s="395"/>
      <c r="P43" s="395"/>
      <c r="Q43" s="395"/>
      <c r="R43" s="395"/>
      <c r="S43" s="395"/>
      <c r="T43" s="395"/>
    </row>
    <row r="44" spans="6:20" x14ac:dyDescent="0.3">
      <c r="F44" s="395"/>
      <c r="G44" s="395"/>
      <c r="H44" s="395"/>
      <c r="I44" s="395"/>
      <c r="J44" s="395"/>
      <c r="K44" s="395"/>
      <c r="L44" s="395"/>
      <c r="M44" s="395"/>
      <c r="N44" s="395"/>
      <c r="O44" s="395"/>
      <c r="P44" s="395"/>
      <c r="Q44" s="395"/>
      <c r="R44" s="395"/>
      <c r="S44" s="395"/>
      <c r="T44" s="395"/>
    </row>
    <row r="51" spans="1:1" x14ac:dyDescent="0.3">
      <c r="A51" s="1"/>
    </row>
  </sheetData>
  <mergeCells count="12">
    <mergeCell ref="B21:D21"/>
    <mergeCell ref="B22:D22"/>
    <mergeCell ref="B23:D23"/>
    <mergeCell ref="F9:T11"/>
    <mergeCell ref="F14:T19"/>
    <mergeCell ref="F22:T24"/>
    <mergeCell ref="B24:D24"/>
    <mergeCell ref="F27:T28"/>
    <mergeCell ref="F31:T32"/>
    <mergeCell ref="F35:T36"/>
    <mergeCell ref="F39:T40"/>
    <mergeCell ref="F43:T44"/>
  </mergeCells>
  <hyperlinks>
    <hyperlink ref="B23:D23" location="'CBA Overview'!A1" display="CBA Overview" xr:uid="{00000000-0004-0000-0100-000000000000}"/>
    <hyperlink ref="B22:D22" location="'User Instructions'!A1" display="User Instructions" xr:uid="{00000000-0004-0000-0100-000001000000}"/>
    <hyperlink ref="B24:D24" location="'Table of Sources'!A1" display="Table of Sources" xr:uid="{00000000-0004-0000-0100-000002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EFDECD"/>
  </sheetPr>
  <dimension ref="A1:AG127"/>
  <sheetViews>
    <sheetView showGridLines="0" showRowColHeaders="0" topLeftCell="A8" zoomScale="80" zoomScaleNormal="80" workbookViewId="0">
      <selection activeCell="B24" sqref="B24:D24"/>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7" width="9.109375" style="2"/>
    <col min="18" max="18" width="4.6640625" style="2" customWidth="1"/>
    <col min="19" max="20" width="9.109375" style="2"/>
    <col min="21" max="21" width="6" style="2" customWidth="1"/>
    <col min="22"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5"/>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5"/>
      <c r="T4" s="3"/>
      <c r="U4" s="3"/>
      <c r="V4" s="3"/>
      <c r="W4" s="3"/>
      <c r="X4" s="3"/>
      <c r="Y4" s="3"/>
      <c r="Z4" s="3"/>
      <c r="AA4" s="3"/>
      <c r="AB4" s="3"/>
      <c r="AC4" s="4"/>
      <c r="AD4" s="4"/>
      <c r="AE4" s="4"/>
      <c r="AF4" s="4"/>
      <c r="AG4" s="4"/>
    </row>
    <row r="5" spans="6:33" ht="15" customHeight="1" x14ac:dyDescent="0.3">
      <c r="F5" s="6" t="s">
        <v>14</v>
      </c>
      <c r="G5" s="5"/>
      <c r="H5" s="5"/>
      <c r="I5" s="5"/>
      <c r="J5" s="5"/>
      <c r="K5" s="5"/>
      <c r="L5" s="5"/>
      <c r="M5" s="5"/>
      <c r="N5" s="5"/>
      <c r="O5" s="5"/>
      <c r="P5" s="5"/>
      <c r="Q5" s="5"/>
      <c r="R5" s="5"/>
      <c r="S5" s="5"/>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1084</v>
      </c>
      <c r="G9" s="395"/>
      <c r="H9" s="395"/>
      <c r="I9" s="395"/>
      <c r="J9" s="395"/>
      <c r="K9" s="395"/>
      <c r="L9" s="395"/>
      <c r="M9" s="395"/>
      <c r="N9" s="395"/>
      <c r="O9" s="395"/>
      <c r="P9" s="395"/>
      <c r="Q9" s="395"/>
      <c r="R9" s="395"/>
      <c r="S9" s="395"/>
      <c r="T9" s="395"/>
      <c r="U9" s="28"/>
    </row>
    <row r="10" spans="6:33" x14ac:dyDescent="0.3">
      <c r="F10" s="395"/>
      <c r="G10" s="395"/>
      <c r="H10" s="395"/>
      <c r="I10" s="395"/>
      <c r="J10" s="395"/>
      <c r="K10" s="395"/>
      <c r="L10" s="395"/>
      <c r="M10" s="395"/>
      <c r="N10" s="395"/>
      <c r="O10" s="395"/>
      <c r="P10" s="395"/>
      <c r="Q10" s="395"/>
      <c r="R10" s="395"/>
      <c r="S10" s="395"/>
      <c r="T10" s="395"/>
      <c r="U10" s="28"/>
    </row>
    <row r="11" spans="6:33" x14ac:dyDescent="0.3">
      <c r="F11" s="395"/>
      <c r="G11" s="395"/>
      <c r="H11" s="395"/>
      <c r="I11" s="395"/>
      <c r="J11" s="395"/>
      <c r="K11" s="395"/>
      <c r="L11" s="395"/>
      <c r="M11" s="395"/>
      <c r="N11" s="395"/>
      <c r="O11" s="395"/>
      <c r="P11" s="395"/>
      <c r="Q11" s="395"/>
      <c r="R11" s="395"/>
      <c r="S11" s="395"/>
      <c r="T11" s="395"/>
      <c r="U11" s="28"/>
    </row>
    <row r="12" spans="6:33" x14ac:dyDescent="0.3">
      <c r="F12" s="395"/>
      <c r="G12" s="395"/>
      <c r="H12" s="395"/>
      <c r="I12" s="395"/>
      <c r="J12" s="395"/>
      <c r="K12" s="395"/>
      <c r="L12" s="395"/>
      <c r="M12" s="395"/>
      <c r="N12" s="395"/>
      <c r="O12" s="395"/>
      <c r="P12" s="395"/>
      <c r="Q12" s="395"/>
      <c r="R12" s="395"/>
      <c r="S12" s="395"/>
      <c r="T12" s="395"/>
      <c r="U12" s="28"/>
    </row>
    <row r="13" spans="6:33" x14ac:dyDescent="0.3">
      <c r="F13" s="395"/>
      <c r="G13" s="395"/>
      <c r="H13" s="395"/>
      <c r="I13" s="395"/>
      <c r="J13" s="395"/>
      <c r="K13" s="395"/>
      <c r="L13" s="395"/>
      <c r="M13" s="395"/>
      <c r="N13" s="395"/>
      <c r="O13" s="395"/>
      <c r="P13" s="395"/>
      <c r="Q13" s="395"/>
      <c r="R13" s="395"/>
      <c r="S13" s="395"/>
      <c r="T13" s="395"/>
      <c r="U13" s="28"/>
    </row>
    <row r="14" spans="6:33" x14ac:dyDescent="0.3">
      <c r="F14" s="395"/>
      <c r="G14" s="395"/>
      <c r="H14" s="395"/>
      <c r="I14" s="395"/>
      <c r="J14" s="395"/>
      <c r="K14" s="395"/>
      <c r="L14" s="395"/>
      <c r="M14" s="395"/>
      <c r="N14" s="395"/>
      <c r="O14" s="395"/>
      <c r="P14" s="395"/>
      <c r="Q14" s="395"/>
      <c r="R14" s="395"/>
      <c r="S14" s="395"/>
      <c r="T14" s="395"/>
      <c r="U14" s="28"/>
    </row>
    <row r="15" spans="6:33" x14ac:dyDescent="0.3">
      <c r="F15" s="395"/>
      <c r="G15" s="395"/>
      <c r="H15" s="395"/>
      <c r="I15" s="395"/>
      <c r="J15" s="395"/>
      <c r="K15" s="395"/>
      <c r="L15" s="395"/>
      <c r="M15" s="395"/>
      <c r="N15" s="395"/>
      <c r="O15" s="395"/>
      <c r="P15" s="395"/>
      <c r="Q15" s="395"/>
      <c r="R15" s="395"/>
      <c r="S15" s="395"/>
      <c r="T15" s="395"/>
      <c r="U15" s="28"/>
    </row>
    <row r="16" spans="6:33" x14ac:dyDescent="0.3">
      <c r="F16" s="395"/>
      <c r="G16" s="395"/>
      <c r="H16" s="395"/>
      <c r="I16" s="395"/>
      <c r="J16" s="395"/>
      <c r="K16" s="395"/>
      <c r="L16" s="395"/>
      <c r="M16" s="395"/>
      <c r="N16" s="395"/>
      <c r="O16" s="395"/>
      <c r="P16" s="395"/>
      <c r="Q16" s="395"/>
      <c r="R16" s="395"/>
      <c r="S16" s="395"/>
      <c r="T16" s="395"/>
      <c r="U16" s="28"/>
    </row>
    <row r="17" spans="2:21" x14ac:dyDescent="0.3">
      <c r="F17" s="395"/>
      <c r="G17" s="395"/>
      <c r="H17" s="395"/>
      <c r="I17" s="395"/>
      <c r="J17" s="395"/>
      <c r="K17" s="395"/>
      <c r="L17" s="395"/>
      <c r="M17" s="395"/>
      <c r="N17" s="395"/>
      <c r="O17" s="395"/>
      <c r="P17" s="395"/>
      <c r="Q17" s="395"/>
      <c r="R17" s="395"/>
      <c r="S17" s="395"/>
      <c r="T17" s="395"/>
      <c r="U17" s="343"/>
    </row>
    <row r="18" spans="2:21" x14ac:dyDescent="0.3">
      <c r="F18" s="395"/>
      <c r="G18" s="395"/>
      <c r="H18" s="395"/>
      <c r="I18" s="395"/>
      <c r="J18" s="395"/>
      <c r="K18" s="395"/>
      <c r="L18" s="395"/>
      <c r="M18" s="395"/>
      <c r="N18" s="395"/>
      <c r="O18" s="395"/>
      <c r="P18" s="395"/>
      <c r="Q18" s="395"/>
      <c r="R18" s="395"/>
      <c r="S18" s="395"/>
      <c r="T18" s="395"/>
      <c r="U18" s="343"/>
    </row>
    <row r="19" spans="2:21" x14ac:dyDescent="0.3">
      <c r="F19" s="395"/>
      <c r="G19" s="395"/>
      <c r="H19" s="395"/>
      <c r="I19" s="395"/>
      <c r="J19" s="395"/>
      <c r="K19" s="395"/>
      <c r="L19" s="395"/>
      <c r="M19" s="395"/>
      <c r="N19" s="395"/>
      <c r="O19" s="395"/>
      <c r="P19" s="395"/>
      <c r="Q19" s="395"/>
      <c r="R19" s="395"/>
      <c r="S19" s="395"/>
      <c r="T19" s="395"/>
      <c r="U19" s="343"/>
    </row>
    <row r="20" spans="2:21" ht="15" customHeight="1" x14ac:dyDescent="0.3">
      <c r="F20" s="28"/>
      <c r="G20" s="28"/>
      <c r="H20" s="28"/>
      <c r="I20" s="28"/>
      <c r="J20" s="28"/>
      <c r="K20" s="28"/>
      <c r="L20" s="28"/>
      <c r="M20" s="28"/>
      <c r="N20" s="28"/>
      <c r="O20" s="28"/>
      <c r="P20" s="28"/>
      <c r="Q20" s="28"/>
      <c r="R20" s="28"/>
      <c r="S20" s="28"/>
      <c r="T20" s="28"/>
      <c r="U20" s="343"/>
    </row>
    <row r="21" spans="2:21" x14ac:dyDescent="0.3">
      <c r="B21" s="418" t="s">
        <v>4</v>
      </c>
      <c r="C21" s="419"/>
      <c r="D21" s="420"/>
      <c r="F21" s="354" t="s">
        <v>160</v>
      </c>
      <c r="G21"/>
      <c r="H21"/>
      <c r="I21"/>
      <c r="J21"/>
      <c r="K21"/>
      <c r="L21"/>
      <c r="M21"/>
      <c r="N21"/>
      <c r="O21"/>
      <c r="P21"/>
      <c r="Q21"/>
      <c r="R21"/>
      <c r="S21"/>
      <c r="T21"/>
      <c r="U21"/>
    </row>
    <row r="22" spans="2:21" x14ac:dyDescent="0.3">
      <c r="B22" s="412" t="s">
        <v>13</v>
      </c>
      <c r="C22" s="413"/>
      <c r="D22" s="414"/>
      <c r="F22" s="578" t="s">
        <v>1858</v>
      </c>
      <c r="G22" s="578"/>
      <c r="H22" s="578"/>
      <c r="I22" s="578"/>
      <c r="J22" s="578"/>
      <c r="K22" s="578"/>
      <c r="L22" s="578"/>
      <c r="M22" s="578"/>
      <c r="N22" s="578"/>
      <c r="O22" s="578"/>
      <c r="P22" s="578"/>
      <c r="Q22" s="578"/>
      <c r="R22" s="578"/>
      <c r="S22" s="578"/>
      <c r="T22" s="578"/>
      <c r="U22" s="578"/>
    </row>
    <row r="23" spans="2:21" x14ac:dyDescent="0.3">
      <c r="B23" s="515" t="s">
        <v>14</v>
      </c>
      <c r="C23" s="516"/>
      <c r="D23" s="517"/>
      <c r="F23" s="578"/>
      <c r="G23" s="578"/>
      <c r="H23" s="578"/>
      <c r="I23" s="578"/>
      <c r="J23" s="578"/>
      <c r="K23" s="578"/>
      <c r="L23" s="578"/>
      <c r="M23" s="578"/>
      <c r="N23" s="578"/>
      <c r="O23" s="578"/>
      <c r="P23" s="578"/>
      <c r="Q23" s="578"/>
      <c r="R23" s="578"/>
      <c r="S23" s="578"/>
      <c r="T23" s="578"/>
      <c r="U23" s="578"/>
    </row>
    <row r="24" spans="2:21" x14ac:dyDescent="0.3">
      <c r="B24" s="412" t="s">
        <v>15</v>
      </c>
      <c r="C24" s="413"/>
      <c r="D24" s="414"/>
      <c r="F24" s="578"/>
      <c r="G24" s="578"/>
      <c r="H24" s="578"/>
      <c r="I24" s="578"/>
      <c r="J24" s="578"/>
      <c r="K24" s="578"/>
      <c r="L24" s="578"/>
      <c r="M24" s="578"/>
      <c r="N24" s="578"/>
      <c r="O24" s="578"/>
      <c r="P24" s="578"/>
      <c r="Q24" s="578"/>
      <c r="R24" s="578"/>
      <c r="S24" s="578"/>
      <c r="T24" s="578"/>
      <c r="U24" s="578"/>
    </row>
    <row r="25" spans="2:21" x14ac:dyDescent="0.3">
      <c r="B25" s="412" t="s">
        <v>1222</v>
      </c>
      <c r="C25" s="413"/>
      <c r="D25" s="414"/>
      <c r="F25" s="578"/>
      <c r="G25" s="578"/>
      <c r="H25" s="578"/>
      <c r="I25" s="578"/>
      <c r="J25" s="578"/>
      <c r="K25" s="578"/>
      <c r="L25" s="578"/>
      <c r="M25" s="578"/>
      <c r="N25" s="578"/>
      <c r="O25" s="578"/>
      <c r="P25" s="578"/>
      <c r="Q25" s="578"/>
      <c r="R25" s="578"/>
      <c r="S25" s="578"/>
      <c r="T25" s="578"/>
      <c r="U25" s="578"/>
    </row>
    <row r="26" spans="2:21" x14ac:dyDescent="0.3">
      <c r="B26" s="415" t="s">
        <v>16</v>
      </c>
      <c r="C26" s="416"/>
      <c r="D26" s="417"/>
      <c r="F26" s="578"/>
      <c r="G26" s="578"/>
      <c r="H26" s="578"/>
      <c r="I26" s="578"/>
      <c r="J26" s="578"/>
      <c r="K26" s="578"/>
      <c r="L26" s="578"/>
      <c r="M26" s="578"/>
      <c r="N26" s="578"/>
      <c r="O26" s="578"/>
      <c r="P26" s="578"/>
      <c r="Q26" s="578"/>
      <c r="R26" s="578"/>
      <c r="S26" s="578"/>
      <c r="T26" s="578"/>
      <c r="U26" s="578"/>
    </row>
    <row r="27" spans="2:21" x14ac:dyDescent="0.3">
      <c r="F27" s="578"/>
      <c r="G27" s="578"/>
      <c r="H27" s="578"/>
      <c r="I27" s="578"/>
      <c r="J27" s="578"/>
      <c r="K27" s="578"/>
      <c r="L27" s="578"/>
      <c r="M27" s="578"/>
      <c r="N27" s="578"/>
      <c r="O27" s="578"/>
      <c r="P27" s="578"/>
      <c r="Q27" s="578"/>
      <c r="R27" s="578"/>
      <c r="S27" s="578"/>
      <c r="T27" s="578"/>
      <c r="U27" s="578"/>
    </row>
    <row r="28" spans="2:21" ht="15" customHeight="1" x14ac:dyDescent="0.3">
      <c r="B28" s="666" t="s">
        <v>1049</v>
      </c>
      <c r="C28" s="667"/>
      <c r="D28" s="668"/>
      <c r="F28" s="578"/>
      <c r="G28" s="578"/>
      <c r="H28" s="578"/>
      <c r="I28" s="578"/>
      <c r="J28" s="578"/>
      <c r="K28" s="578"/>
      <c r="L28" s="578"/>
      <c r="M28" s="578"/>
      <c r="N28" s="578"/>
      <c r="O28" s="578"/>
      <c r="P28" s="578"/>
      <c r="Q28" s="578"/>
      <c r="R28" s="578"/>
      <c r="S28" s="578"/>
      <c r="T28" s="578"/>
      <c r="U28" s="578"/>
    </row>
    <row r="29" spans="2:21" x14ac:dyDescent="0.3">
      <c r="B29" s="669"/>
      <c r="C29" s="670"/>
      <c r="D29" s="671"/>
      <c r="F29" s="578"/>
      <c r="G29" s="578"/>
      <c r="H29" s="578"/>
      <c r="I29" s="578"/>
      <c r="J29" s="578"/>
      <c r="K29" s="578"/>
      <c r="L29" s="578"/>
      <c r="M29" s="578"/>
      <c r="N29" s="578"/>
      <c r="O29" s="578"/>
      <c r="P29" s="578"/>
      <c r="Q29" s="578"/>
      <c r="R29" s="578"/>
      <c r="S29" s="578"/>
      <c r="T29" s="578"/>
      <c r="U29" s="578"/>
    </row>
    <row r="30" spans="2:21" x14ac:dyDescent="0.3">
      <c r="F30" s="578"/>
      <c r="G30" s="578"/>
      <c r="H30" s="578"/>
      <c r="I30" s="578"/>
      <c r="J30" s="578"/>
      <c r="K30" s="578"/>
      <c r="L30" s="578"/>
      <c r="M30" s="578"/>
      <c r="N30" s="578"/>
      <c r="O30" s="578"/>
      <c r="P30" s="578"/>
      <c r="Q30" s="578"/>
      <c r="R30" s="578"/>
      <c r="S30" s="578"/>
      <c r="T30" s="578"/>
      <c r="U30" s="578"/>
    </row>
    <row r="31" spans="2:21" x14ac:dyDescent="0.3">
      <c r="F31" s="578"/>
      <c r="G31" s="578"/>
      <c r="H31" s="578"/>
      <c r="I31" s="578"/>
      <c r="J31" s="578"/>
      <c r="K31" s="578"/>
      <c r="L31" s="578"/>
      <c r="M31" s="578"/>
      <c r="N31" s="578"/>
      <c r="O31" s="578"/>
      <c r="P31" s="578"/>
      <c r="Q31" s="578"/>
      <c r="R31" s="578"/>
      <c r="S31" s="578"/>
      <c r="T31" s="578"/>
      <c r="U31" s="578"/>
    </row>
    <row r="32" spans="2:21" x14ac:dyDescent="0.3">
      <c r="F32" s="578"/>
      <c r="G32" s="578"/>
      <c r="H32" s="578"/>
      <c r="I32" s="578"/>
      <c r="J32" s="578"/>
      <c r="K32" s="578"/>
      <c r="L32" s="578"/>
      <c r="M32" s="578"/>
      <c r="N32" s="578"/>
      <c r="O32" s="578"/>
      <c r="P32" s="578"/>
      <c r="Q32" s="578"/>
      <c r="R32" s="578"/>
      <c r="S32" s="578"/>
      <c r="T32" s="578"/>
      <c r="U32" s="578"/>
    </row>
    <row r="33" spans="1:21" x14ac:dyDescent="0.3">
      <c r="A33" s="1"/>
      <c r="F33" s="578"/>
      <c r="G33" s="578"/>
      <c r="H33" s="578"/>
      <c r="I33" s="578"/>
      <c r="J33" s="578"/>
      <c r="K33" s="578"/>
      <c r="L33" s="578"/>
      <c r="M33" s="578"/>
      <c r="N33" s="578"/>
      <c r="O33" s="578"/>
      <c r="P33" s="578"/>
      <c r="Q33" s="578"/>
      <c r="R33" s="578"/>
      <c r="S33" s="578"/>
      <c r="T33" s="578"/>
      <c r="U33" s="578"/>
    </row>
    <row r="34" spans="1:21" x14ac:dyDescent="0.3">
      <c r="F34" s="578"/>
      <c r="G34" s="578"/>
      <c r="H34" s="578"/>
      <c r="I34" s="578"/>
      <c r="J34" s="578"/>
      <c r="K34" s="578"/>
      <c r="L34" s="578"/>
      <c r="M34" s="578"/>
      <c r="N34" s="578"/>
      <c r="O34" s="578"/>
      <c r="P34" s="578"/>
      <c r="Q34" s="578"/>
      <c r="R34" s="578"/>
      <c r="S34" s="578"/>
      <c r="T34" s="578"/>
      <c r="U34" s="578"/>
    </row>
    <row r="35" spans="1:21" x14ac:dyDescent="0.3">
      <c r="F35" s="578"/>
      <c r="G35" s="578"/>
      <c r="H35" s="578"/>
      <c r="I35" s="578"/>
      <c r="J35" s="578"/>
      <c r="K35" s="578"/>
      <c r="L35" s="578"/>
      <c r="M35" s="578"/>
      <c r="N35" s="578"/>
      <c r="O35" s="578"/>
      <c r="P35" s="578"/>
      <c r="Q35" s="578"/>
      <c r="R35" s="578"/>
      <c r="S35" s="578"/>
      <c r="T35" s="578"/>
      <c r="U35" s="578"/>
    </row>
    <row r="36" spans="1:21" x14ac:dyDescent="0.3">
      <c r="F36" s="578"/>
      <c r="G36" s="578"/>
      <c r="H36" s="578"/>
      <c r="I36" s="578"/>
      <c r="J36" s="578"/>
      <c r="K36" s="578"/>
      <c r="L36" s="578"/>
      <c r="M36" s="578"/>
      <c r="N36" s="578"/>
      <c r="O36" s="578"/>
      <c r="P36" s="578"/>
      <c r="Q36" s="578"/>
      <c r="R36" s="578"/>
      <c r="S36" s="578"/>
      <c r="T36" s="578"/>
      <c r="U36" s="578"/>
    </row>
    <row r="37" spans="1:21" x14ac:dyDescent="0.3">
      <c r="F37" s="578"/>
      <c r="G37" s="578"/>
      <c r="H37" s="578"/>
      <c r="I37" s="578"/>
      <c r="J37" s="578"/>
      <c r="K37" s="578"/>
      <c r="L37" s="578"/>
      <c r="M37" s="578"/>
      <c r="N37" s="578"/>
      <c r="O37" s="578"/>
      <c r="P37" s="578"/>
      <c r="Q37" s="578"/>
      <c r="R37" s="578"/>
      <c r="S37" s="578"/>
      <c r="T37" s="578"/>
      <c r="U37" s="578"/>
    </row>
    <row r="38" spans="1:21" x14ac:dyDescent="0.3">
      <c r="F38" s="578"/>
      <c r="G38" s="578"/>
      <c r="H38" s="578"/>
      <c r="I38" s="578"/>
      <c r="J38" s="578"/>
      <c r="K38" s="578"/>
      <c r="L38" s="578"/>
      <c r="M38" s="578"/>
      <c r="N38" s="578"/>
      <c r="O38" s="578"/>
      <c r="P38" s="578"/>
      <c r="Q38" s="578"/>
      <c r="R38" s="578"/>
      <c r="S38" s="578"/>
      <c r="T38" s="578"/>
      <c r="U38" s="578"/>
    </row>
    <row r="39" spans="1:21" x14ac:dyDescent="0.3">
      <c r="F39" s="578"/>
      <c r="G39" s="578"/>
      <c r="H39" s="578"/>
      <c r="I39" s="578"/>
      <c r="J39" s="578"/>
      <c r="K39" s="578"/>
      <c r="L39" s="578"/>
      <c r="M39" s="578"/>
      <c r="N39" s="578"/>
      <c r="O39" s="578"/>
      <c r="P39" s="578"/>
      <c r="Q39" s="578"/>
      <c r="R39" s="578"/>
      <c r="S39" s="578"/>
      <c r="T39" s="578"/>
      <c r="U39" s="578"/>
    </row>
    <row r="40" spans="1:21" x14ac:dyDescent="0.3">
      <c r="F40" s="578"/>
      <c r="G40" s="578"/>
      <c r="H40" s="578"/>
      <c r="I40" s="578"/>
      <c r="J40" s="578"/>
      <c r="K40" s="578"/>
      <c r="L40" s="578"/>
      <c r="M40" s="578"/>
      <c r="N40" s="578"/>
      <c r="O40" s="578"/>
      <c r="P40" s="578"/>
      <c r="Q40" s="578"/>
      <c r="R40" s="578"/>
      <c r="S40" s="578"/>
      <c r="T40" s="578"/>
      <c r="U40" s="578"/>
    </row>
    <row r="41" spans="1:21" x14ac:dyDescent="0.3">
      <c r="F41" s="578"/>
      <c r="G41" s="578"/>
      <c r="H41" s="578"/>
      <c r="I41" s="578"/>
      <c r="J41" s="578"/>
      <c r="K41" s="578"/>
      <c r="L41" s="578"/>
      <c r="M41" s="578"/>
      <c r="N41" s="578"/>
      <c r="O41" s="578"/>
      <c r="P41" s="578"/>
      <c r="Q41" s="578"/>
      <c r="R41" s="578"/>
      <c r="S41" s="578"/>
      <c r="T41" s="578"/>
      <c r="U41" s="578"/>
    </row>
    <row r="42" spans="1:21" x14ac:dyDescent="0.3">
      <c r="F42" s="578"/>
      <c r="G42" s="578"/>
      <c r="H42" s="578"/>
      <c r="I42" s="578"/>
      <c r="J42" s="578"/>
      <c r="K42" s="578"/>
      <c r="L42" s="578"/>
      <c r="M42" s="578"/>
      <c r="N42" s="578"/>
      <c r="O42" s="578"/>
      <c r="P42" s="578"/>
      <c r="Q42" s="578"/>
      <c r="R42" s="578"/>
      <c r="S42" s="578"/>
      <c r="T42" s="578"/>
      <c r="U42" s="578"/>
    </row>
    <row r="43" spans="1:21" x14ac:dyDescent="0.3">
      <c r="F43" s="578"/>
      <c r="G43" s="578"/>
      <c r="H43" s="578"/>
      <c r="I43" s="578"/>
      <c r="J43" s="578"/>
      <c r="K43" s="578"/>
      <c r="L43" s="578"/>
      <c r="M43" s="578"/>
      <c r="N43" s="578"/>
      <c r="O43" s="578"/>
      <c r="P43" s="578"/>
      <c r="Q43" s="578"/>
      <c r="R43" s="578"/>
      <c r="S43" s="578"/>
      <c r="T43" s="578"/>
      <c r="U43" s="578"/>
    </row>
    <row r="44" spans="1:21" x14ac:dyDescent="0.3">
      <c r="F44" s="578"/>
      <c r="G44" s="578"/>
      <c r="H44" s="578"/>
      <c r="I44" s="578"/>
      <c r="J44" s="578"/>
      <c r="K44" s="578"/>
      <c r="L44" s="578"/>
      <c r="M44" s="578"/>
      <c r="N44" s="578"/>
      <c r="O44" s="578"/>
      <c r="P44" s="578"/>
      <c r="Q44" s="578"/>
      <c r="R44" s="578"/>
      <c r="S44" s="578"/>
      <c r="T44" s="578"/>
      <c r="U44" s="578"/>
    </row>
    <row r="45" spans="1:21" x14ac:dyDescent="0.3">
      <c r="F45" s="578"/>
      <c r="G45" s="578"/>
      <c r="H45" s="578"/>
      <c r="I45" s="578"/>
      <c r="J45" s="578"/>
      <c r="K45" s="578"/>
      <c r="L45" s="578"/>
      <c r="M45" s="578"/>
      <c r="N45" s="578"/>
      <c r="O45" s="578"/>
      <c r="P45" s="578"/>
      <c r="Q45" s="578"/>
      <c r="R45" s="578"/>
      <c r="S45" s="578"/>
      <c r="T45" s="578"/>
      <c r="U45" s="578"/>
    </row>
    <row r="46" spans="1:21" x14ac:dyDescent="0.3">
      <c r="F46" s="578"/>
      <c r="G46" s="578"/>
      <c r="H46" s="578"/>
      <c r="I46" s="578"/>
      <c r="J46" s="578"/>
      <c r="K46" s="578"/>
      <c r="L46" s="578"/>
      <c r="M46" s="578"/>
      <c r="N46" s="578"/>
      <c r="O46" s="578"/>
      <c r="P46" s="578"/>
      <c r="Q46" s="578"/>
      <c r="R46" s="578"/>
      <c r="S46" s="578"/>
      <c r="T46" s="578"/>
      <c r="U46" s="578"/>
    </row>
    <row r="47" spans="1:21" x14ac:dyDescent="0.3">
      <c r="F47" s="578"/>
      <c r="G47" s="578"/>
      <c r="H47" s="578"/>
      <c r="I47" s="578"/>
      <c r="J47" s="578"/>
      <c r="K47" s="578"/>
      <c r="L47" s="578"/>
      <c r="M47" s="578"/>
      <c r="N47" s="578"/>
      <c r="O47" s="578"/>
      <c r="P47" s="578"/>
      <c r="Q47" s="578"/>
      <c r="R47" s="578"/>
      <c r="S47" s="578"/>
      <c r="T47" s="578"/>
      <c r="U47" s="578"/>
    </row>
    <row r="48" spans="1:21" x14ac:dyDescent="0.3">
      <c r="F48" s="578"/>
      <c r="G48" s="578"/>
      <c r="H48" s="578"/>
      <c r="I48" s="578"/>
      <c r="J48" s="578"/>
      <c r="K48" s="578"/>
      <c r="L48" s="578"/>
      <c r="M48" s="578"/>
      <c r="N48" s="578"/>
      <c r="O48" s="578"/>
      <c r="P48" s="578"/>
      <c r="Q48" s="578"/>
      <c r="R48" s="578"/>
      <c r="S48" s="578"/>
      <c r="T48" s="578"/>
      <c r="U48" s="578"/>
    </row>
    <row r="49" spans="6:23" x14ac:dyDescent="0.3">
      <c r="F49" s="578"/>
      <c r="G49" s="578"/>
      <c r="H49" s="578"/>
      <c r="I49" s="578"/>
      <c r="J49" s="578"/>
      <c r="K49" s="578"/>
      <c r="L49" s="578"/>
      <c r="M49" s="578"/>
      <c r="N49" s="578"/>
      <c r="O49" s="578"/>
      <c r="P49" s="578"/>
      <c r="Q49" s="578"/>
      <c r="R49" s="578"/>
      <c r="S49" s="578"/>
      <c r="T49" s="578"/>
      <c r="U49" s="578"/>
    </row>
    <row r="50" spans="6:23" x14ac:dyDescent="0.3">
      <c r="F50" s="578"/>
      <c r="G50" s="578"/>
      <c r="H50" s="578"/>
      <c r="I50" s="578"/>
      <c r="J50" s="578"/>
      <c r="K50" s="578"/>
      <c r="L50" s="578"/>
      <c r="M50" s="578"/>
      <c r="N50" s="578"/>
      <c r="O50" s="578"/>
      <c r="P50" s="578"/>
      <c r="Q50" s="578"/>
      <c r="R50" s="578"/>
      <c r="S50" s="578"/>
      <c r="T50" s="578"/>
      <c r="U50" s="578"/>
    </row>
    <row r="51" spans="6:23" ht="14.4" customHeight="1" x14ac:dyDescent="0.3">
      <c r="F51" s="578"/>
      <c r="G51" s="578"/>
      <c r="H51" s="578"/>
      <c r="I51" s="578"/>
      <c r="J51" s="578"/>
      <c r="K51" s="578"/>
      <c r="L51" s="578"/>
      <c r="M51" s="578"/>
      <c r="N51" s="578"/>
      <c r="O51" s="578"/>
      <c r="P51" s="578"/>
      <c r="Q51" s="578"/>
      <c r="R51" s="578"/>
      <c r="S51" s="578"/>
      <c r="T51" s="578"/>
      <c r="U51" s="578"/>
    </row>
    <row r="52" spans="6:23" x14ac:dyDescent="0.3">
      <c r="F52" s="578"/>
      <c r="G52" s="578"/>
      <c r="H52" s="578"/>
      <c r="I52" s="578"/>
      <c r="J52" s="578"/>
      <c r="K52" s="578"/>
      <c r="L52" s="578"/>
      <c r="M52" s="578"/>
      <c r="N52" s="578"/>
      <c r="O52" s="578"/>
      <c r="P52" s="578"/>
      <c r="Q52" s="578"/>
      <c r="R52" s="578"/>
      <c r="S52" s="578"/>
      <c r="T52" s="578"/>
      <c r="U52" s="578"/>
    </row>
    <row r="53" spans="6:23" x14ac:dyDescent="0.3">
      <c r="F53" s="578"/>
      <c r="G53" s="578"/>
      <c r="H53" s="578"/>
      <c r="I53" s="578"/>
      <c r="J53" s="578"/>
      <c r="K53" s="578"/>
      <c r="L53" s="578"/>
      <c r="M53" s="578"/>
      <c r="N53" s="578"/>
      <c r="O53" s="578"/>
      <c r="P53" s="578"/>
      <c r="Q53" s="578"/>
      <c r="R53" s="578"/>
      <c r="S53" s="578"/>
      <c r="T53" s="578"/>
      <c r="U53" s="578"/>
    </row>
    <row r="54" spans="6:23" x14ac:dyDescent="0.3">
      <c r="F54" s="578"/>
      <c r="G54" s="578"/>
      <c r="H54" s="578"/>
      <c r="I54" s="578"/>
      <c r="J54" s="578"/>
      <c r="K54" s="578"/>
      <c r="L54" s="578"/>
      <c r="M54" s="578"/>
      <c r="N54" s="578"/>
      <c r="O54" s="578"/>
      <c r="P54" s="578"/>
      <c r="Q54" s="578"/>
      <c r="R54" s="578"/>
      <c r="S54" s="578"/>
      <c r="T54" s="578"/>
      <c r="U54" s="578"/>
    </row>
    <row r="55" spans="6:23" x14ac:dyDescent="0.3">
      <c r="F55" s="578"/>
      <c r="G55" s="578"/>
      <c r="H55" s="578"/>
      <c r="I55" s="578"/>
      <c r="J55" s="578"/>
      <c r="K55" s="578"/>
      <c r="L55" s="578"/>
      <c r="M55" s="578"/>
      <c r="N55" s="578"/>
      <c r="O55" s="578"/>
      <c r="P55" s="578"/>
      <c r="Q55" s="578"/>
      <c r="R55" s="578"/>
      <c r="S55" s="578"/>
      <c r="T55" s="578"/>
      <c r="U55" s="578"/>
    </row>
    <row r="56" spans="6:23" x14ac:dyDescent="0.3">
      <c r="F56" s="578"/>
      <c r="G56" s="578"/>
      <c r="H56" s="578"/>
      <c r="I56" s="578"/>
      <c r="J56" s="578"/>
      <c r="K56" s="578"/>
      <c r="L56" s="578"/>
      <c r="M56" s="578"/>
      <c r="N56" s="578"/>
      <c r="O56" s="578"/>
      <c r="P56" s="578"/>
      <c r="Q56" s="578"/>
      <c r="R56" s="578"/>
      <c r="S56" s="578"/>
      <c r="T56" s="578"/>
      <c r="U56" s="578"/>
    </row>
    <row r="57" spans="6:23" x14ac:dyDescent="0.3">
      <c r="F57" s="578"/>
      <c r="G57" s="578"/>
      <c r="H57" s="578"/>
      <c r="I57" s="578"/>
      <c r="J57" s="578"/>
      <c r="K57" s="578"/>
      <c r="L57" s="578"/>
      <c r="M57" s="578"/>
      <c r="N57" s="578"/>
      <c r="O57" s="578"/>
      <c r="P57" s="578"/>
      <c r="Q57" s="578"/>
      <c r="R57" s="578"/>
      <c r="S57" s="578"/>
      <c r="T57" s="578"/>
      <c r="U57" s="578"/>
    </row>
    <row r="58" spans="6:23" x14ac:dyDescent="0.3">
      <c r="F58" s="578"/>
      <c r="G58" s="578"/>
      <c r="H58" s="578"/>
      <c r="I58" s="578"/>
      <c r="J58" s="578"/>
      <c r="K58" s="578"/>
      <c r="L58" s="578"/>
      <c r="M58" s="578"/>
      <c r="N58" s="578"/>
      <c r="O58" s="578"/>
      <c r="P58" s="578"/>
      <c r="Q58" s="578"/>
      <c r="R58" s="578"/>
      <c r="S58" s="578"/>
      <c r="T58" s="578"/>
      <c r="U58" s="578"/>
    </row>
    <row r="59" spans="6:23" x14ac:dyDescent="0.3">
      <c r="F59" s="151"/>
      <c r="G59" s="151"/>
      <c r="H59" s="151"/>
      <c r="I59" s="151"/>
      <c r="J59" s="151"/>
      <c r="K59" s="151"/>
      <c r="L59" s="151"/>
      <c r="M59" s="151"/>
      <c r="N59" s="151"/>
      <c r="O59" s="151"/>
      <c r="P59" s="151"/>
      <c r="Q59" s="151"/>
      <c r="R59" s="151"/>
      <c r="S59" s="151"/>
      <c r="T59" s="151"/>
      <c r="U59" s="151"/>
    </row>
    <row r="60" spans="6:23" x14ac:dyDescent="0.3">
      <c r="F60" s="354" t="s">
        <v>193</v>
      </c>
      <c r="G60"/>
      <c r="H60"/>
      <c r="I60"/>
      <c r="J60"/>
      <c r="K60"/>
      <c r="L60"/>
      <c r="M60"/>
      <c r="N60"/>
      <c r="O60"/>
      <c r="P60"/>
      <c r="Q60"/>
      <c r="R60"/>
      <c r="S60"/>
      <c r="T60"/>
      <c r="U60"/>
    </row>
    <row r="61" spans="6:23" x14ac:dyDescent="0.3">
      <c r="F61" s="578" t="s">
        <v>1155</v>
      </c>
      <c r="G61" s="578"/>
      <c r="H61" s="578"/>
      <c r="I61" s="578"/>
      <c r="J61" s="578"/>
      <c r="K61" s="578"/>
      <c r="L61" s="578"/>
      <c r="M61" s="578"/>
      <c r="N61" s="578"/>
      <c r="O61" s="578"/>
      <c r="P61" s="578"/>
      <c r="Q61" s="578"/>
      <c r="R61" s="578"/>
      <c r="S61" s="578"/>
      <c r="T61" s="578"/>
      <c r="U61" s="578"/>
    </row>
    <row r="62" spans="6:23" customFormat="1" x14ac:dyDescent="0.3">
      <c r="F62" s="578"/>
      <c r="G62" s="578"/>
      <c r="H62" s="578"/>
      <c r="I62" s="578"/>
      <c r="J62" s="578"/>
      <c r="K62" s="578"/>
      <c r="L62" s="578"/>
      <c r="M62" s="578"/>
      <c r="N62" s="578"/>
      <c r="O62" s="578"/>
      <c r="P62" s="578"/>
      <c r="Q62" s="578"/>
      <c r="R62" s="578"/>
      <c r="S62" s="578"/>
      <c r="T62" s="578"/>
      <c r="U62" s="578"/>
      <c r="V62" s="2"/>
      <c r="W62" s="2"/>
    </row>
    <row r="63" spans="6:23" customFormat="1" ht="15" customHeight="1" x14ac:dyDescent="0.3">
      <c r="F63" s="578"/>
      <c r="G63" s="578"/>
      <c r="H63" s="578"/>
      <c r="I63" s="578"/>
      <c r="J63" s="578"/>
      <c r="K63" s="578"/>
      <c r="L63" s="578"/>
      <c r="M63" s="578"/>
      <c r="N63" s="578"/>
      <c r="O63" s="578"/>
      <c r="P63" s="578"/>
      <c r="Q63" s="578"/>
      <c r="R63" s="578"/>
      <c r="S63" s="578"/>
      <c r="T63" s="578"/>
      <c r="U63" s="578"/>
      <c r="V63" s="2"/>
      <c r="W63" s="2"/>
    </row>
    <row r="64" spans="6:23" customFormat="1" x14ac:dyDescent="0.3">
      <c r="F64" s="578"/>
      <c r="G64" s="578"/>
      <c r="H64" s="578"/>
      <c r="I64" s="578"/>
      <c r="J64" s="578"/>
      <c r="K64" s="578"/>
      <c r="L64" s="578"/>
      <c r="M64" s="578"/>
      <c r="N64" s="578"/>
      <c r="O64" s="578"/>
      <c r="P64" s="578"/>
      <c r="Q64" s="578"/>
      <c r="R64" s="578"/>
      <c r="S64" s="578"/>
      <c r="T64" s="578"/>
      <c r="U64" s="578"/>
      <c r="V64" s="2"/>
      <c r="W64" s="2"/>
    </row>
    <row r="65" spans="6:23" customFormat="1" ht="10.5" customHeight="1" x14ac:dyDescent="0.3">
      <c r="F65" s="578"/>
      <c r="G65" s="578"/>
      <c r="H65" s="578"/>
      <c r="I65" s="578"/>
      <c r="J65" s="578"/>
      <c r="K65" s="578"/>
      <c r="L65" s="578"/>
      <c r="M65" s="578"/>
      <c r="N65" s="578"/>
      <c r="O65" s="578"/>
      <c r="P65" s="578"/>
      <c r="Q65" s="578"/>
      <c r="R65" s="578"/>
      <c r="S65" s="578"/>
      <c r="T65" s="578"/>
      <c r="U65" s="578"/>
      <c r="V65" s="2"/>
      <c r="W65" s="2"/>
    </row>
    <row r="66" spans="6:23" customFormat="1" ht="15" customHeight="1" x14ac:dyDescent="0.3">
      <c r="F66" s="578"/>
      <c r="G66" s="578"/>
      <c r="H66" s="578"/>
      <c r="I66" s="578"/>
      <c r="J66" s="578"/>
      <c r="K66" s="578"/>
      <c r="L66" s="578"/>
      <c r="M66" s="578"/>
      <c r="N66" s="578"/>
      <c r="O66" s="578"/>
      <c r="P66" s="578"/>
      <c r="Q66" s="578"/>
      <c r="R66" s="578"/>
      <c r="S66" s="578"/>
      <c r="T66" s="578"/>
      <c r="U66" s="578"/>
      <c r="V66" s="2"/>
      <c r="W66" s="2"/>
    </row>
    <row r="67" spans="6:23" customFormat="1" ht="14.25" customHeight="1" x14ac:dyDescent="0.3">
      <c r="F67" s="578"/>
      <c r="G67" s="578"/>
      <c r="H67" s="578"/>
      <c r="I67" s="578"/>
      <c r="J67" s="578"/>
      <c r="K67" s="578"/>
      <c r="L67" s="578"/>
      <c r="M67" s="578"/>
      <c r="N67" s="578"/>
      <c r="O67" s="578"/>
      <c r="P67" s="578"/>
      <c r="Q67" s="578"/>
      <c r="R67" s="578"/>
      <c r="S67" s="578"/>
      <c r="T67" s="578"/>
      <c r="U67" s="578"/>
      <c r="V67" s="2"/>
      <c r="W67" s="2"/>
    </row>
    <row r="68" spans="6:23" customFormat="1" x14ac:dyDescent="0.3">
      <c r="F68" s="578"/>
      <c r="G68" s="578"/>
      <c r="H68" s="578"/>
      <c r="I68" s="578"/>
      <c r="J68" s="578"/>
      <c r="K68" s="578"/>
      <c r="L68" s="578"/>
      <c r="M68" s="578"/>
      <c r="N68" s="578"/>
      <c r="O68" s="578"/>
      <c r="P68" s="578"/>
      <c r="Q68" s="578"/>
      <c r="R68" s="578"/>
      <c r="S68" s="578"/>
      <c r="T68" s="578"/>
      <c r="U68" s="578"/>
      <c r="V68" s="2"/>
      <c r="W68" s="2"/>
    </row>
    <row r="69" spans="6:23" customFormat="1" ht="12.75" customHeight="1" x14ac:dyDescent="0.3">
      <c r="F69" s="151"/>
      <c r="G69" s="151"/>
      <c r="H69" s="151"/>
      <c r="I69" s="151"/>
      <c r="J69" s="151"/>
      <c r="K69" s="151"/>
      <c r="L69" s="151"/>
      <c r="M69" s="151"/>
      <c r="N69" s="151"/>
      <c r="O69" s="151"/>
      <c r="P69" s="151"/>
      <c r="Q69" s="151"/>
      <c r="R69" s="151"/>
      <c r="S69" s="151"/>
      <c r="T69" s="151"/>
      <c r="U69" s="151"/>
      <c r="V69" s="2"/>
      <c r="W69" s="2"/>
    </row>
    <row r="70" spans="6:23" customFormat="1" ht="12.6" customHeight="1" x14ac:dyDescent="0.3">
      <c r="F70" s="74"/>
      <c r="G70" s="33"/>
      <c r="H70" s="33"/>
      <c r="I70" s="33"/>
      <c r="J70" s="33"/>
      <c r="K70" s="33"/>
      <c r="L70" s="33"/>
      <c r="M70" s="33"/>
      <c r="O70" s="711" t="str">
        <f>"Estimated cost of electric vehicle infrastructure -              "
&amp; I71</f>
        <v>Estimated cost of electric vehicle infrastructure -              Total Cost</v>
      </c>
      <c r="P70" s="712"/>
      <c r="Q70" s="712"/>
      <c r="R70" s="712"/>
      <c r="S70" s="712"/>
      <c r="T70" s="712"/>
      <c r="U70" s="713"/>
      <c r="V70" s="2"/>
      <c r="W70" s="2"/>
    </row>
    <row r="71" spans="6:23" customFormat="1" ht="16.2" customHeight="1" x14ac:dyDescent="0.3">
      <c r="F71" s="426" t="s">
        <v>1105</v>
      </c>
      <c r="G71" s="686"/>
      <c r="H71" s="686"/>
      <c r="I71" s="407" t="s">
        <v>1104</v>
      </c>
      <c r="J71" s="407"/>
      <c r="K71" s="407"/>
      <c r="L71" s="407"/>
      <c r="M71" s="359"/>
      <c r="O71" s="703"/>
      <c r="P71" s="704"/>
      <c r="Q71" s="704"/>
      <c r="R71" s="704"/>
      <c r="S71" s="704"/>
      <c r="T71" s="704"/>
      <c r="U71" s="705"/>
      <c r="V71" s="2"/>
      <c r="W71" s="2"/>
    </row>
    <row r="72" spans="6:23" customFormat="1" x14ac:dyDescent="0.3">
      <c r="F72" s="41"/>
      <c r="G72" s="145"/>
      <c r="H72" s="145"/>
      <c r="I72" s="145"/>
      <c r="J72" s="145"/>
      <c r="K72" s="145"/>
      <c r="L72" s="145"/>
      <c r="M72" s="145"/>
      <c r="O72" s="703"/>
      <c r="P72" s="704"/>
      <c r="Q72" s="704"/>
      <c r="R72" s="704"/>
      <c r="S72" s="704"/>
      <c r="T72" s="704"/>
      <c r="U72" s="705"/>
      <c r="V72" s="2"/>
      <c r="W72" s="2"/>
    </row>
    <row r="73" spans="6:23" x14ac:dyDescent="0.3">
      <c r="F73" s="426" t="s">
        <v>1106</v>
      </c>
      <c r="G73" s="686"/>
      <c r="H73" s="686"/>
      <c r="I73" s="407">
        <v>0</v>
      </c>
      <c r="J73" s="407"/>
      <c r="K73" s="407"/>
      <c r="L73" s="407"/>
      <c r="M73" s="359"/>
      <c r="N73"/>
      <c r="O73" s="78"/>
      <c r="P73" s="525">
        <f>VLOOKUP(I71,Data_Tables!A254:B256,2,FALSE)*I73</f>
        <v>0</v>
      </c>
      <c r="Q73" s="634"/>
      <c r="R73" s="634"/>
      <c r="S73" s="634"/>
      <c r="T73" s="526"/>
      <c r="U73" s="80"/>
    </row>
    <row r="74" spans="6:23" ht="14.4" customHeight="1" x14ac:dyDescent="0.3">
      <c r="F74" s="42"/>
      <c r="G74" s="39"/>
      <c r="H74" s="39"/>
      <c r="I74" s="39"/>
      <c r="J74" s="137"/>
      <c r="K74" s="137"/>
      <c r="L74" s="39"/>
      <c r="M74" s="39"/>
      <c r="N74"/>
      <c r="O74" s="140"/>
      <c r="P74" s="141"/>
      <c r="Q74" s="141"/>
      <c r="R74" s="141"/>
      <c r="S74" s="141"/>
      <c r="T74" s="141"/>
      <c r="U74" s="142"/>
    </row>
    <row r="75" spans="6:23" ht="15.6" customHeight="1" x14ac:dyDescent="0.3">
      <c r="F75"/>
      <c r="G75"/>
      <c r="H75"/>
      <c r="I75"/>
      <c r="J75"/>
      <c r="K75"/>
      <c r="L75"/>
      <c r="M75"/>
      <c r="N75"/>
      <c r="O75"/>
      <c r="P75"/>
      <c r="Q75"/>
      <c r="R75"/>
      <c r="S75"/>
      <c r="T75"/>
      <c r="U75"/>
    </row>
    <row r="76" spans="6:23" x14ac:dyDescent="0.3">
      <c r="F76" s="639" t="s">
        <v>1803</v>
      </c>
      <c r="G76" s="639"/>
      <c r="H76" s="639"/>
      <c r="I76" s="639"/>
      <c r="J76" s="639"/>
      <c r="K76" s="639"/>
      <c r="L76" s="639"/>
      <c r="M76" s="639"/>
      <c r="N76" s="639"/>
      <c r="O76" s="639"/>
      <c r="P76" s="639"/>
      <c r="Q76" s="639"/>
      <c r="R76" s="639"/>
      <c r="S76" s="639"/>
      <c r="T76" s="639"/>
      <c r="U76" s="639"/>
    </row>
    <row r="77" spans="6:23" x14ac:dyDescent="0.3">
      <c r="F77" s="639"/>
      <c r="G77" s="639"/>
      <c r="H77" s="639"/>
      <c r="I77" s="639"/>
      <c r="J77" s="639"/>
      <c r="K77" s="639"/>
      <c r="L77" s="639"/>
      <c r="M77" s="639"/>
      <c r="N77" s="639"/>
      <c r="O77" s="639"/>
      <c r="P77" s="639"/>
      <c r="Q77" s="639"/>
      <c r="R77" s="639"/>
      <c r="S77" s="639"/>
      <c r="T77" s="639"/>
      <c r="U77" s="639"/>
    </row>
    <row r="78" spans="6:23" ht="15.6" customHeight="1" x14ac:dyDescent="0.3">
      <c r="F78" s="639"/>
      <c r="G78" s="639"/>
      <c r="H78" s="639"/>
      <c r="I78" s="639"/>
      <c r="J78" s="639"/>
      <c r="K78" s="639"/>
      <c r="L78" s="639"/>
      <c r="M78" s="639"/>
      <c r="N78" s="639"/>
      <c r="O78" s="639"/>
      <c r="P78" s="639"/>
      <c r="Q78" s="639"/>
      <c r="R78" s="639"/>
      <c r="S78" s="639"/>
      <c r="T78" s="639"/>
      <c r="U78" s="639"/>
    </row>
    <row r="79" spans="6:23" x14ac:dyDescent="0.3">
      <c r="F79" s="639"/>
      <c r="G79" s="639"/>
      <c r="H79" s="639"/>
      <c r="I79" s="639"/>
      <c r="J79" s="639"/>
      <c r="K79" s="639"/>
      <c r="L79" s="639"/>
      <c r="M79" s="639"/>
      <c r="N79" s="639"/>
      <c r="O79" s="639"/>
      <c r="P79" s="639"/>
      <c r="Q79" s="639"/>
      <c r="R79" s="639"/>
      <c r="S79" s="639"/>
      <c r="T79" s="639"/>
      <c r="U79" s="639"/>
    </row>
    <row r="80" spans="6:23" x14ac:dyDescent="0.3">
      <c r="F80" s="639"/>
      <c r="G80" s="639"/>
      <c r="H80" s="639"/>
      <c r="I80" s="639"/>
      <c r="J80" s="639"/>
      <c r="K80" s="639"/>
      <c r="L80" s="639"/>
      <c r="M80" s="639"/>
      <c r="N80" s="639"/>
      <c r="O80" s="639"/>
      <c r="P80" s="639"/>
      <c r="Q80" s="639"/>
      <c r="R80" s="639"/>
      <c r="S80" s="639"/>
      <c r="T80" s="639"/>
      <c r="U80" s="639"/>
    </row>
    <row r="81" spans="6:21" ht="57.6" customHeight="1" x14ac:dyDescent="0.3">
      <c r="F81" s="639"/>
      <c r="G81" s="639"/>
      <c r="H81" s="639"/>
      <c r="I81" s="639"/>
      <c r="J81" s="639"/>
      <c r="K81" s="639"/>
      <c r="L81" s="639"/>
      <c r="M81" s="639"/>
      <c r="N81" s="639"/>
      <c r="O81" s="639"/>
      <c r="P81" s="639"/>
      <c r="Q81" s="639"/>
      <c r="R81" s="639"/>
      <c r="S81" s="639"/>
      <c r="T81" s="639"/>
      <c r="U81" s="639"/>
    </row>
    <row r="82" spans="6:21" ht="14.4" customHeight="1" x14ac:dyDescent="0.3">
      <c r="F82"/>
      <c r="G82"/>
      <c r="H82"/>
      <c r="I82"/>
      <c r="J82"/>
      <c r="K82"/>
      <c r="L82"/>
      <c r="M82"/>
      <c r="N82"/>
      <c r="O82"/>
      <c r="P82"/>
      <c r="Q82"/>
      <c r="R82"/>
      <c r="S82"/>
      <c r="T82"/>
      <c r="U82"/>
    </row>
    <row r="83" spans="6:21" x14ac:dyDescent="0.3">
      <c r="F83" s="74"/>
      <c r="G83" s="33"/>
      <c r="H83" s="33"/>
      <c r="I83" s="33"/>
      <c r="J83" s="33"/>
      <c r="K83" s="33"/>
      <c r="L83" s="33"/>
      <c r="M83" s="33"/>
      <c r="N83"/>
      <c r="O83" s="300"/>
      <c r="P83" s="297"/>
      <c r="Q83" s="297"/>
      <c r="R83" s="297"/>
      <c r="S83" s="301"/>
      <c r="T83" s="33"/>
      <c r="U83" s="34"/>
    </row>
    <row r="84" spans="6:21" ht="21" customHeight="1" x14ac:dyDescent="0.3">
      <c r="F84" s="426" t="s">
        <v>192</v>
      </c>
      <c r="G84" s="686"/>
      <c r="H84" s="686"/>
      <c r="I84" s="407" t="s">
        <v>1800</v>
      </c>
      <c r="J84" s="407"/>
      <c r="K84" s="407"/>
      <c r="L84" s="407"/>
      <c r="M84" s="359"/>
      <c r="N84"/>
      <c r="O84" s="703" t="s">
        <v>1146</v>
      </c>
      <c r="P84" s="704"/>
      <c r="Q84" s="704"/>
      <c r="R84" s="705"/>
      <c r="S84" s="706">
        <f>VLOOKUP(CONCATENATE($I$84,$I$86),'Transport Tables'!$A$19:$C$31,2,FALSE)*I88</f>
        <v>18400</v>
      </c>
      <c r="T84" s="707"/>
      <c r="U84" s="73"/>
    </row>
    <row r="85" spans="6:21" x14ac:dyDescent="0.3">
      <c r="F85" s="41"/>
      <c r="G85" s="145"/>
      <c r="H85" s="145"/>
      <c r="I85" s="145"/>
      <c r="J85" s="145"/>
      <c r="K85" s="145"/>
      <c r="L85" s="145"/>
      <c r="M85" s="145"/>
      <c r="N85"/>
      <c r="O85" s="703"/>
      <c r="P85" s="704"/>
      <c r="Q85" s="704"/>
      <c r="R85" s="705"/>
      <c r="S85" s="708"/>
      <c r="T85" s="709"/>
      <c r="U85" s="35"/>
    </row>
    <row r="86" spans="6:21" x14ac:dyDescent="0.3">
      <c r="F86" s="426" t="s">
        <v>1145</v>
      </c>
      <c r="G86" s="686"/>
      <c r="H86" s="686"/>
      <c r="I86" s="407" t="s">
        <v>1134</v>
      </c>
      <c r="J86" s="407"/>
      <c r="K86" s="407"/>
      <c r="L86" s="407"/>
      <c r="M86" s="145"/>
      <c r="N86"/>
      <c r="O86" s="159"/>
      <c r="P86" s="3"/>
      <c r="Q86" s="3"/>
      <c r="R86" s="3"/>
      <c r="S86" s="3"/>
      <c r="T86" s="145"/>
      <c r="U86" s="35"/>
    </row>
    <row r="87" spans="6:21" x14ac:dyDescent="0.3">
      <c r="F87" s="41"/>
      <c r="G87" s="145"/>
      <c r="H87" s="145"/>
      <c r="I87" s="145"/>
      <c r="J87" s="145"/>
      <c r="K87" s="145"/>
      <c r="L87" s="145"/>
      <c r="M87" s="145"/>
      <c r="N87"/>
      <c r="O87" s="703" t="str" cm="1">
        <f t="array" ref="O87">"Estimated annual fuel consumption ( "&amp;_xlfn.IFS(I84="Petrol cars","Litres - Petrol)",I84="Diesel cars","Litres - Diesel)",I84="PHEV","kWh)",I84="BEV","kWh)"&amp;")"")")</f>
        <v>Estimated annual fuel consumption ( kWh))")</v>
      </c>
      <c r="P87" s="704"/>
      <c r="Q87" s="704"/>
      <c r="R87" s="705"/>
      <c r="S87" s="706">
        <f>VLOOKUP(CONCATENATE($I$84,$I$86),'Transport Tables'!$A$19:$C$31,3,FALSE)*I88</f>
        <v>6698.7039999999997</v>
      </c>
      <c r="T87" s="707"/>
      <c r="U87" s="710"/>
    </row>
    <row r="88" spans="6:21" ht="14.4" customHeight="1" x14ac:dyDescent="0.3">
      <c r="F88" s="426" t="s">
        <v>1144</v>
      </c>
      <c r="G88" s="686"/>
      <c r="H88" s="686"/>
      <c r="I88" s="407">
        <v>1</v>
      </c>
      <c r="J88" s="407"/>
      <c r="K88" s="407"/>
      <c r="L88" s="407"/>
      <c r="M88" s="359"/>
      <c r="N88"/>
      <c r="O88" s="703"/>
      <c r="P88" s="704"/>
      <c r="Q88" s="704"/>
      <c r="R88" s="705"/>
      <c r="S88" s="708"/>
      <c r="T88" s="709"/>
      <c r="U88" s="710"/>
    </row>
    <row r="89" spans="6:21" x14ac:dyDescent="0.3">
      <c r="F89" s="42"/>
      <c r="G89" s="39"/>
      <c r="H89" s="39"/>
      <c r="I89" s="39"/>
      <c r="J89" s="137"/>
      <c r="K89" s="137"/>
      <c r="L89" s="39"/>
      <c r="M89" s="39"/>
      <c r="N89"/>
      <c r="O89" s="298"/>
      <c r="P89" s="299"/>
      <c r="Q89" s="299"/>
      <c r="R89" s="299"/>
      <c r="S89" s="162"/>
      <c r="T89" s="39"/>
      <c r="U89" s="40"/>
    </row>
    <row r="90" spans="6:21" ht="11.4" customHeight="1" x14ac:dyDescent="0.3">
      <c r="F90"/>
      <c r="G90"/>
      <c r="H90"/>
      <c r="I90"/>
      <c r="J90"/>
      <c r="K90"/>
      <c r="L90"/>
      <c r="M90"/>
      <c r="N90"/>
      <c r="O90"/>
      <c r="P90"/>
      <c r="Q90"/>
      <c r="R90"/>
      <c r="S90"/>
      <c r="T90"/>
      <c r="U90"/>
    </row>
    <row r="91" spans="6:21" ht="33" customHeight="1" x14ac:dyDescent="0.3">
      <c r="F91" s="354" t="s">
        <v>202</v>
      </c>
      <c r="G91"/>
      <c r="H91"/>
      <c r="I91"/>
      <c r="J91"/>
      <c r="K91"/>
      <c r="L91"/>
      <c r="M91"/>
      <c r="N91"/>
      <c r="O91"/>
      <c r="P91"/>
      <c r="Q91"/>
      <c r="R91"/>
      <c r="S91"/>
      <c r="T91"/>
      <c r="U91"/>
    </row>
    <row r="92" spans="6:21" ht="33" customHeight="1" x14ac:dyDescent="0.3">
      <c r="F92" s="639" t="s">
        <v>1108</v>
      </c>
      <c r="G92" s="639"/>
      <c r="H92" s="639"/>
      <c r="I92" s="639"/>
      <c r="J92" s="639"/>
      <c r="K92" s="639"/>
      <c r="L92" s="639"/>
      <c r="M92" s="639"/>
      <c r="N92" s="639"/>
      <c r="O92" s="639"/>
      <c r="P92" s="639"/>
      <c r="Q92" s="639"/>
      <c r="R92" s="639"/>
      <c r="S92" s="639"/>
      <c r="T92" s="639"/>
      <c r="U92" s="639"/>
    </row>
    <row r="93" spans="6:21" ht="33" customHeight="1" x14ac:dyDescent="0.3">
      <c r="F93" s="639"/>
      <c r="G93" s="639"/>
      <c r="H93" s="639"/>
      <c r="I93" s="639"/>
      <c r="J93" s="639"/>
      <c r="K93" s="639"/>
      <c r="L93" s="639"/>
      <c r="M93" s="639"/>
      <c r="N93" s="639"/>
      <c r="O93" s="639"/>
      <c r="P93" s="639"/>
      <c r="Q93" s="639"/>
      <c r="R93" s="639"/>
      <c r="S93" s="639"/>
      <c r="T93" s="639"/>
      <c r="U93" s="639"/>
    </row>
    <row r="94" spans="6:21" ht="33" customHeight="1" x14ac:dyDescent="0.3">
      <c r="F94" s="639"/>
      <c r="G94" s="639"/>
      <c r="H94" s="639"/>
      <c r="I94" s="639"/>
      <c r="J94" s="639"/>
      <c r="K94" s="639"/>
      <c r="L94" s="639"/>
      <c r="M94" s="639"/>
      <c r="N94" s="639"/>
      <c r="O94" s="639"/>
      <c r="P94" s="639"/>
      <c r="Q94" s="639"/>
      <c r="R94" s="639"/>
      <c r="S94" s="639"/>
      <c r="T94" s="639"/>
      <c r="U94" s="639"/>
    </row>
    <row r="95" spans="6:21" ht="11.4" customHeight="1" x14ac:dyDescent="0.3">
      <c r="F95" s="639"/>
      <c r="G95" s="639"/>
      <c r="H95" s="639"/>
      <c r="I95" s="639"/>
      <c r="J95" s="639"/>
      <c r="K95" s="639"/>
      <c r="L95" s="639"/>
      <c r="M95" s="639"/>
      <c r="N95" s="639"/>
      <c r="O95" s="639"/>
      <c r="P95" s="639"/>
      <c r="Q95" s="639"/>
      <c r="R95" s="639"/>
      <c r="S95" s="639"/>
      <c r="T95" s="639"/>
      <c r="U95" s="639"/>
    </row>
    <row r="96" spans="6:21" ht="17.399999999999999" customHeight="1" x14ac:dyDescent="0.3">
      <c r="F96" s="639"/>
      <c r="G96" s="639"/>
      <c r="H96" s="639"/>
      <c r="I96" s="639"/>
      <c r="J96" s="639"/>
      <c r="K96" s="639"/>
      <c r="L96" s="639"/>
      <c r="M96" s="639"/>
      <c r="N96" s="639"/>
      <c r="O96" s="639"/>
      <c r="P96" s="639"/>
      <c r="Q96" s="639"/>
      <c r="R96" s="639"/>
      <c r="S96" s="639"/>
      <c r="T96" s="639"/>
      <c r="U96" s="639"/>
    </row>
    <row r="97" spans="6:21" ht="17.399999999999999" customHeight="1" x14ac:dyDescent="0.3">
      <c r="F97" s="639"/>
      <c r="G97" s="639"/>
      <c r="H97" s="639"/>
      <c r="I97" s="639"/>
      <c r="J97" s="639"/>
      <c r="K97" s="639"/>
      <c r="L97" s="639"/>
      <c r="M97" s="639"/>
      <c r="N97" s="639"/>
      <c r="O97" s="639"/>
      <c r="P97" s="639"/>
      <c r="Q97" s="639"/>
      <c r="R97" s="639"/>
      <c r="S97" s="639"/>
      <c r="T97" s="639"/>
      <c r="U97" s="639"/>
    </row>
    <row r="98" spans="6:21" ht="71.400000000000006" customHeight="1" x14ac:dyDescent="0.3">
      <c r="F98" s="639"/>
      <c r="G98" s="639"/>
      <c r="H98" s="639"/>
      <c r="I98" s="639"/>
      <c r="J98" s="639"/>
      <c r="K98" s="639"/>
      <c r="L98" s="639"/>
      <c r="M98" s="639"/>
      <c r="N98" s="639"/>
      <c r="O98" s="639"/>
      <c r="P98" s="639"/>
      <c r="Q98" s="639"/>
      <c r="R98" s="639"/>
      <c r="S98" s="639"/>
      <c r="T98" s="639"/>
      <c r="U98" s="639"/>
    </row>
    <row r="99" spans="6:21" x14ac:dyDescent="0.3">
      <c r="F99" s="639"/>
      <c r="G99" s="639"/>
      <c r="H99" s="639"/>
      <c r="I99" s="639"/>
      <c r="J99" s="639"/>
      <c r="K99" s="639"/>
      <c r="L99" s="639"/>
      <c r="M99" s="639"/>
      <c r="N99" s="639"/>
      <c r="O99" s="639"/>
      <c r="P99" s="639"/>
      <c r="Q99" s="639"/>
      <c r="R99" s="639"/>
      <c r="S99" s="639"/>
      <c r="T99" s="639"/>
      <c r="U99" s="639"/>
    </row>
    <row r="100" spans="6:21" x14ac:dyDescent="0.3">
      <c r="F100" s="354" t="s">
        <v>205</v>
      </c>
      <c r="G100"/>
      <c r="H100"/>
      <c r="I100"/>
      <c r="J100"/>
      <c r="K100"/>
      <c r="L100"/>
      <c r="M100"/>
      <c r="N100"/>
      <c r="O100"/>
      <c r="P100"/>
      <c r="Q100"/>
      <c r="R100"/>
      <c r="S100"/>
      <c r="T100"/>
      <c r="U100"/>
    </row>
    <row r="101" spans="6:21" x14ac:dyDescent="0.3">
      <c r="F101" s="700" t="s">
        <v>17</v>
      </c>
      <c r="G101" s="701"/>
      <c r="H101" s="701"/>
      <c r="I101" s="701"/>
      <c r="J101" s="701" t="s">
        <v>18</v>
      </c>
      <c r="K101" s="701"/>
      <c r="L101" s="701"/>
      <c r="M101" s="701"/>
      <c r="N101" s="701"/>
      <c r="O101" s="701" t="s">
        <v>19</v>
      </c>
      <c r="P101" s="701"/>
      <c r="Q101" s="701"/>
      <c r="R101" s="701"/>
      <c r="S101" s="701"/>
      <c r="T101" s="701"/>
      <c r="U101" s="702"/>
    </row>
    <row r="102" spans="6:21" ht="30.6" customHeight="1" x14ac:dyDescent="0.3">
      <c r="F102" s="695" t="s">
        <v>1109</v>
      </c>
      <c r="G102" s="696"/>
      <c r="H102" s="696"/>
      <c r="I102" s="696"/>
      <c r="J102" s="697" t="s">
        <v>1110</v>
      </c>
      <c r="K102" s="697"/>
      <c r="L102" s="697"/>
      <c r="M102" s="697"/>
      <c r="N102" s="697"/>
      <c r="O102" s="693" t="s">
        <v>1700</v>
      </c>
      <c r="P102" s="693"/>
      <c r="Q102" s="693"/>
      <c r="R102" s="693"/>
      <c r="S102" s="693"/>
      <c r="T102" s="693"/>
      <c r="U102" s="694"/>
    </row>
    <row r="103" spans="6:21" ht="42.6" customHeight="1" x14ac:dyDescent="0.3">
      <c r="F103" s="690" t="s">
        <v>1701</v>
      </c>
      <c r="G103" s="691"/>
      <c r="H103" s="691"/>
      <c r="I103" s="691"/>
      <c r="J103" s="692" t="s">
        <v>1798</v>
      </c>
      <c r="K103" s="692"/>
      <c r="L103" s="692"/>
      <c r="M103" s="692"/>
      <c r="N103" s="692"/>
      <c r="O103" s="693" t="s">
        <v>1123</v>
      </c>
      <c r="P103" s="693"/>
      <c r="Q103" s="693"/>
      <c r="R103" s="693"/>
      <c r="S103" s="693"/>
      <c r="T103" s="693"/>
      <c r="U103" s="694"/>
    </row>
    <row r="104" spans="6:21" ht="44.4" customHeight="1" x14ac:dyDescent="0.3">
      <c r="F104" s="690" t="s">
        <v>1111</v>
      </c>
      <c r="G104" s="691"/>
      <c r="H104" s="691"/>
      <c r="I104" s="691"/>
      <c r="J104" s="692" t="s">
        <v>1112</v>
      </c>
      <c r="K104" s="692"/>
      <c r="L104" s="692"/>
      <c r="M104" s="692"/>
      <c r="N104" s="692"/>
      <c r="O104" s="693" t="s">
        <v>1107</v>
      </c>
      <c r="P104" s="693"/>
      <c r="Q104" s="693"/>
      <c r="R104" s="693"/>
      <c r="S104" s="693"/>
      <c r="T104" s="693"/>
      <c r="U104" s="694"/>
    </row>
    <row r="105" spans="6:21" ht="29.4" customHeight="1" x14ac:dyDescent="0.3">
      <c r="F105" s="690" t="s">
        <v>1142</v>
      </c>
      <c r="G105" s="691"/>
      <c r="H105" s="691"/>
      <c r="I105" s="691"/>
      <c r="J105" s="692" t="s">
        <v>1143</v>
      </c>
      <c r="K105" s="692"/>
      <c r="L105" s="692"/>
      <c r="M105" s="692"/>
      <c r="N105" s="692"/>
      <c r="O105" s="698" t="s">
        <v>23</v>
      </c>
      <c r="P105" s="698"/>
      <c r="Q105" s="698"/>
      <c r="R105" s="698"/>
      <c r="S105" s="698"/>
      <c r="T105" s="698"/>
      <c r="U105" s="699"/>
    </row>
    <row r="106" spans="6:21" ht="42.6" customHeight="1" x14ac:dyDescent="0.3">
      <c r="F106" s="695" t="s">
        <v>1113</v>
      </c>
      <c r="G106" s="696"/>
      <c r="H106" s="696"/>
      <c r="I106" s="696"/>
      <c r="J106" s="697" t="s">
        <v>1702</v>
      </c>
      <c r="K106" s="697"/>
      <c r="L106" s="697"/>
      <c r="M106" s="697"/>
      <c r="N106" s="697"/>
      <c r="O106" s="693" t="s">
        <v>1124</v>
      </c>
      <c r="P106" s="693"/>
      <c r="Q106" s="693"/>
      <c r="R106" s="693"/>
      <c r="S106" s="693"/>
      <c r="T106" s="693"/>
      <c r="U106" s="694"/>
    </row>
    <row r="107" spans="6:21" ht="31.95" customHeight="1" x14ac:dyDescent="0.3">
      <c r="F107" s="690" t="s">
        <v>1114</v>
      </c>
      <c r="G107" s="691"/>
      <c r="H107" s="691"/>
      <c r="I107" s="691"/>
      <c r="J107" s="692" t="s">
        <v>1115</v>
      </c>
      <c r="K107" s="692"/>
      <c r="L107" s="692"/>
      <c r="M107" s="692"/>
      <c r="N107" s="692"/>
      <c r="O107" s="698" t="s">
        <v>1125</v>
      </c>
      <c r="P107" s="698"/>
      <c r="Q107" s="698"/>
      <c r="R107" s="698"/>
      <c r="S107" s="698"/>
      <c r="T107" s="698"/>
      <c r="U107" s="699"/>
    </row>
    <row r="108" spans="6:21" ht="28.95" customHeight="1" x14ac:dyDescent="0.3">
      <c r="F108" s="695" t="s">
        <v>1116</v>
      </c>
      <c r="G108" s="696"/>
      <c r="H108" s="696"/>
      <c r="I108" s="696"/>
      <c r="J108" s="697" t="s">
        <v>1117</v>
      </c>
      <c r="K108" s="697"/>
      <c r="L108" s="697"/>
      <c r="M108" s="697"/>
      <c r="N108" s="697"/>
      <c r="O108" s="693" t="s">
        <v>1126</v>
      </c>
      <c r="P108" s="693"/>
      <c r="Q108" s="693"/>
      <c r="R108" s="693"/>
      <c r="S108" s="693"/>
      <c r="T108" s="693"/>
      <c r="U108" s="694"/>
    </row>
    <row r="109" spans="6:21" ht="28.2" customHeight="1" x14ac:dyDescent="0.3">
      <c r="F109" s="690" t="s">
        <v>1118</v>
      </c>
      <c r="G109" s="691"/>
      <c r="H109" s="691"/>
      <c r="I109" s="691"/>
      <c r="J109" s="692" t="s">
        <v>1119</v>
      </c>
      <c r="K109" s="692"/>
      <c r="L109" s="692"/>
      <c r="M109" s="692"/>
      <c r="N109" s="692"/>
      <c r="O109" s="693" t="s">
        <v>1127</v>
      </c>
      <c r="P109" s="693"/>
      <c r="Q109" s="693"/>
      <c r="R109" s="693"/>
      <c r="S109" s="693"/>
      <c r="T109" s="693"/>
      <c r="U109" s="694"/>
    </row>
    <row r="110" spans="6:21" ht="29.4" customHeight="1" x14ac:dyDescent="0.3">
      <c r="F110" s="695" t="s">
        <v>1120</v>
      </c>
      <c r="G110" s="696"/>
      <c r="H110" s="696"/>
      <c r="I110" s="696"/>
      <c r="J110" s="697" t="s">
        <v>1703</v>
      </c>
      <c r="K110" s="697"/>
      <c r="L110" s="697"/>
      <c r="M110" s="697"/>
      <c r="N110" s="697"/>
      <c r="O110" s="693" t="s">
        <v>1128</v>
      </c>
      <c r="P110" s="693"/>
      <c r="Q110" s="693"/>
      <c r="R110" s="693"/>
      <c r="S110" s="693"/>
      <c r="T110" s="693"/>
      <c r="U110" s="694"/>
    </row>
    <row r="111" spans="6:21" ht="30" customHeight="1" x14ac:dyDescent="0.3">
      <c r="F111" s="690" t="s">
        <v>1121</v>
      </c>
      <c r="G111" s="691"/>
      <c r="H111" s="691"/>
      <c r="I111" s="691"/>
      <c r="J111" s="692" t="s">
        <v>1122</v>
      </c>
      <c r="K111" s="692"/>
      <c r="L111" s="692"/>
      <c r="M111" s="692"/>
      <c r="N111" s="692"/>
      <c r="O111" s="693" t="s">
        <v>1129</v>
      </c>
      <c r="P111" s="693"/>
      <c r="Q111" s="693"/>
      <c r="R111" s="693"/>
      <c r="S111" s="693"/>
      <c r="T111" s="693"/>
      <c r="U111" s="694"/>
    </row>
    <row r="112" spans="6:21" ht="14.4" customHeight="1" x14ac:dyDescent="0.3">
      <c r="F112"/>
      <c r="G112"/>
      <c r="H112"/>
      <c r="I112"/>
      <c r="J112"/>
      <c r="K112"/>
      <c r="L112"/>
      <c r="M112"/>
      <c r="N112"/>
      <c r="O112"/>
      <c r="P112"/>
      <c r="Q112"/>
      <c r="R112"/>
      <c r="S112"/>
      <c r="T112"/>
      <c r="U112"/>
    </row>
    <row r="113" spans="6:21" ht="14.4" customHeight="1" x14ac:dyDescent="0.3">
      <c r="F113"/>
      <c r="G113"/>
      <c r="H113"/>
      <c r="I113"/>
      <c r="J113"/>
      <c r="K113"/>
      <c r="L113"/>
      <c r="M113"/>
      <c r="N113"/>
      <c r="O113"/>
      <c r="P113"/>
      <c r="Q113"/>
      <c r="R113"/>
      <c r="S113"/>
      <c r="T113"/>
      <c r="U113"/>
    </row>
    <row r="114" spans="6:21" ht="14.4" customHeight="1" x14ac:dyDescent="0.3"/>
    <row r="115" spans="6:21" ht="14.4" customHeight="1" x14ac:dyDescent="0.3"/>
    <row r="116" spans="6:21" ht="14.4" customHeight="1" x14ac:dyDescent="0.3"/>
    <row r="117" spans="6:21" ht="14.4" customHeight="1" x14ac:dyDescent="0.3"/>
    <row r="118" spans="6:21" ht="14.4" customHeight="1" x14ac:dyDescent="0.3"/>
    <row r="119" spans="6:21" ht="14.4" customHeight="1" x14ac:dyDescent="0.3"/>
    <row r="120" spans="6:21" ht="14.4" customHeight="1" x14ac:dyDescent="0.3"/>
    <row r="123" spans="6:21" ht="37.950000000000003" customHeight="1" x14ac:dyDescent="0.3"/>
    <row r="124" spans="6:21" ht="28.95" customHeight="1" x14ac:dyDescent="0.3"/>
    <row r="125" spans="6:21" ht="38.4" customHeight="1" x14ac:dyDescent="0.3"/>
    <row r="126" spans="6:21" ht="28.95" customHeight="1" x14ac:dyDescent="0.3"/>
    <row r="127" spans="6:21" ht="26.4" customHeight="1" x14ac:dyDescent="0.3"/>
  </sheetData>
  <mergeCells count="62">
    <mergeCell ref="F92:U99"/>
    <mergeCell ref="B26:D26"/>
    <mergeCell ref="B28:D29"/>
    <mergeCell ref="B21:D21"/>
    <mergeCell ref="B22:D22"/>
    <mergeCell ref="B23:D23"/>
    <mergeCell ref="B24:D24"/>
    <mergeCell ref="B25:D25"/>
    <mergeCell ref="F73:H73"/>
    <mergeCell ref="I73:L73"/>
    <mergeCell ref="P73:T73"/>
    <mergeCell ref="F76:U81"/>
    <mergeCell ref="F84:H84"/>
    <mergeCell ref="I84:L84"/>
    <mergeCell ref="O84:R85"/>
    <mergeCell ref="S84:T85"/>
    <mergeCell ref="F9:T19"/>
    <mergeCell ref="F22:U58"/>
    <mergeCell ref="F61:U68"/>
    <mergeCell ref="O70:U72"/>
    <mergeCell ref="F71:H71"/>
    <mergeCell ref="I71:L71"/>
    <mergeCell ref="F86:H86"/>
    <mergeCell ref="I86:L86"/>
    <mergeCell ref="O87:R88"/>
    <mergeCell ref="S87:T88"/>
    <mergeCell ref="U87:U88"/>
    <mergeCell ref="F88:H88"/>
    <mergeCell ref="I88:L88"/>
    <mergeCell ref="F101:I101"/>
    <mergeCell ref="J101:N101"/>
    <mergeCell ref="O101:U101"/>
    <mergeCell ref="F102:I102"/>
    <mergeCell ref="J102:N102"/>
    <mergeCell ref="O102:U102"/>
    <mergeCell ref="F103:I103"/>
    <mergeCell ref="J103:N103"/>
    <mergeCell ref="O103:U103"/>
    <mergeCell ref="F104:I104"/>
    <mergeCell ref="J104:N104"/>
    <mergeCell ref="O104:U104"/>
    <mergeCell ref="F105:I105"/>
    <mergeCell ref="J105:N105"/>
    <mergeCell ref="O105:U105"/>
    <mergeCell ref="F106:I106"/>
    <mergeCell ref="J106:N106"/>
    <mergeCell ref="O106:U106"/>
    <mergeCell ref="F107:I107"/>
    <mergeCell ref="J107:N107"/>
    <mergeCell ref="O107:U107"/>
    <mergeCell ref="F108:I108"/>
    <mergeCell ref="J108:N108"/>
    <mergeCell ref="O108:U108"/>
    <mergeCell ref="F111:I111"/>
    <mergeCell ref="J111:N111"/>
    <mergeCell ref="O111:U111"/>
    <mergeCell ref="F109:I109"/>
    <mergeCell ref="J109:N109"/>
    <mergeCell ref="O109:U109"/>
    <mergeCell ref="F110:I110"/>
    <mergeCell ref="J110:N110"/>
    <mergeCell ref="O110:U110"/>
  </mergeCells>
  <hyperlinks>
    <hyperlink ref="B22:D22" location="'Energy Generation'!A1" display="Energy Generation" xr:uid="{00000000-0004-0000-0E00-000000000000}"/>
    <hyperlink ref="B23:D23" location="Transport!A1" display="Transport" xr:uid="{00000000-0004-0000-0E00-000001000000}"/>
    <hyperlink ref="B24:D24" location="'Domestic Retrofit'!A1" display="Domestic Retrofit" xr:uid="{00000000-0004-0000-0E00-000002000000}"/>
    <hyperlink ref="B25:D25" location="'Energy Management'!A1" display="Energy Management" xr:uid="{00000000-0004-0000-0E00-000003000000}"/>
    <hyperlink ref="B26:D26" location="'Heating Networks'!A1" display="Heating Networks" xr:uid="{00000000-0004-0000-0E00-000004000000}"/>
    <hyperlink ref="B28:D29" location="'Logic Model'!A1" display="'Logic Model'!A1" xr:uid="{00000000-0004-0000-0E00-000005000000}"/>
    <hyperlink ref="O107" r:id="rId1" xr:uid="{DF118325-1617-47AE-9C52-D7AA8F79DDA5}"/>
    <hyperlink ref="O105" r:id="rId2" xr:uid="{CB012EFE-8CEF-45CE-9620-80A2D70989F1}"/>
    <hyperlink ref="O102:U102" r:id="rId3" display="https://www.gov.uk/government/publications/webtag-tag-unit-a3-environmental-impact-appraisal-december-2015" xr:uid="{9DA105D1-539D-47A7-B0A6-E2C731F04E89}"/>
    <hyperlink ref="O103:U103" r:id="rId4" display="https://www.gov.uk/government/publications/webtag-tag-data-book-july-2017" xr:uid="{BAB5FDBC-2B82-4D94-B376-A357FD929258}"/>
    <hyperlink ref="O104:U104" r:id="rId5" display="https://www.gov.uk/government/statistical-data-sets/tsgb03" xr:uid="{7EA7A95F-6E17-4AE3-B75D-446CFD9AAA48}"/>
    <hyperlink ref="O106:U106" r:id="rId6" display="http://extranet.who.int/iris/restricted/bitstream/10665/70913/1/9789241502917_eng.pdf?ua=1" xr:uid="{3094B5EC-908F-4722-BFC2-022AB7E32E06}"/>
    <hyperlink ref="O108:U108" r:id="rId7" display="http://webarchive.nationalarchives.gov.uk/20140720032654/http://assets.dft.gov.uk/publications/pgr-sustainable-greenhousegasemissions-pdf/greenhousegasemissions.pdf" xr:uid="{F31E0E9D-A151-4110-ACCB-C0B9FB8555D3}"/>
    <hyperlink ref="O109:U109" r:id="rId8" display="http://www.nextgreencar.com/tools/emissions-calculator/" xr:uid="{CC742787-A727-48B6-A0B0-7EDEF37401CB}"/>
    <hyperlink ref="O110:U110" r:id="rId9" display="http://www.bettertransport.org.uk/sites/default/files/research-files/employment_in_sustainable_transport.pdf" xr:uid="{B87C3C4F-FFF8-4C8D-9D43-D61C141BC4C7}"/>
    <hyperlink ref="O111:U111" r:id="rId10" location="homepage" display="http://www.heatwalkingcycling.org/#homepage" xr:uid="{BF62D774-E0C5-4FE3-A752-866E76B5270F}"/>
    <hyperlink ref="O102" r:id="rId11" xr:uid="{72323AAF-EFF1-4B02-94C2-D51100107545}"/>
    <hyperlink ref="O103" r:id="rId12" xr:uid="{D59679D9-4743-40D9-90CD-000B77F17766}"/>
    <hyperlink ref="O106" r:id="rId13" xr:uid="{B5C0D381-B3E6-4C8C-ADE5-50A381F90F78}"/>
    <hyperlink ref="O110" r:id="rId14" xr:uid="{F3F7FD77-6F0E-4A72-B8B3-00ED10F1DA00}"/>
    <hyperlink ref="O111" r:id="rId15" location="homepage" xr:uid="{A53B5739-B74D-4EC8-93F6-C74EE2E7D115}"/>
  </hyperlinks>
  <pageMargins left="0.7" right="0.7" top="0.75" bottom="0.75" header="0.3" footer="0.3"/>
  <pageSetup orientation="portrait" r:id="rId16"/>
  <drawing r:id="rId17"/>
  <extLst>
    <ext xmlns:x14="http://schemas.microsoft.com/office/spreadsheetml/2009/9/main" uri="{CCE6A557-97BC-4b89-ADB6-D9C93CAAB3DF}">
      <x14:dataValidations xmlns:xm="http://schemas.microsoft.com/office/excel/2006/main" count="2">
        <x14:dataValidation type="list" allowBlank="1" showInputMessage="1" showErrorMessage="1" xr:uid="{8BA2F63A-6838-4A5F-A5DE-FA6585B07786}">
          <x14:formula1>
            <xm:f>'Transport Tables'!$A$3:$A$6</xm:f>
          </x14:formula1>
          <xm:sqref>I84:L84</xm:sqref>
        </x14:dataValidation>
        <x14:dataValidation type="list" allowBlank="1" showInputMessage="1" showErrorMessage="1" xr:uid="{DE960997-9DA0-43EB-8C44-1B296EB419BA}">
          <x14:formula1>
            <xm:f>'Transport Tables'!$A$15:$A$17</xm:f>
          </x14:formula1>
          <xm:sqref>I86:L86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theme="0"/>
  </sheetPr>
  <dimension ref="A2:F31"/>
  <sheetViews>
    <sheetView workbookViewId="0">
      <selection activeCell="A32" sqref="A32"/>
    </sheetView>
  </sheetViews>
  <sheetFormatPr defaultRowHeight="14.4" x14ac:dyDescent="0.3"/>
  <cols>
    <col min="1" max="1" width="25.109375" style="2" bestFit="1" customWidth="1"/>
    <col min="2" max="2" width="9.109375" style="2"/>
    <col min="3" max="3" width="15.33203125" customWidth="1"/>
    <col min="4" max="5" width="13.6640625" customWidth="1"/>
    <col min="6" max="6" width="12.5546875" bestFit="1" customWidth="1"/>
  </cols>
  <sheetData>
    <row r="2" spans="1:6" x14ac:dyDescent="0.3">
      <c r="A2" s="291" t="s">
        <v>1132</v>
      </c>
      <c r="C2" t="s">
        <v>1139</v>
      </c>
      <c r="D2" t="s">
        <v>1140</v>
      </c>
      <c r="E2" t="s">
        <v>1801</v>
      </c>
      <c r="F2" t="s">
        <v>1141</v>
      </c>
    </row>
    <row r="3" spans="1:6" x14ac:dyDescent="0.3">
      <c r="A3" s="292" t="s">
        <v>1130</v>
      </c>
      <c r="B3" s="289">
        <v>49.2</v>
      </c>
      <c r="C3">
        <f>1/B3</f>
        <v>2.032520325203252E-2</v>
      </c>
      <c r="D3">
        <f>C3*A11</f>
        <v>9.2400203377667217E-2</v>
      </c>
      <c r="F3" s="296"/>
    </row>
    <row r="4" spans="1:6" x14ac:dyDescent="0.3">
      <c r="A4" s="292" t="s">
        <v>1131</v>
      </c>
      <c r="B4" s="290">
        <v>55.4</v>
      </c>
      <c r="C4">
        <f>1/B4</f>
        <v>1.8050541516245487E-2</v>
      </c>
      <c r="D4">
        <f>C4*A11</f>
        <v>8.2059386393162945E-2</v>
      </c>
      <c r="F4" s="296"/>
    </row>
    <row r="5" spans="1:6" x14ac:dyDescent="0.3">
      <c r="A5" s="292" t="s">
        <v>1799</v>
      </c>
      <c r="B5" s="290"/>
      <c r="E5">
        <v>0.17269999999999999</v>
      </c>
      <c r="F5" s="296"/>
    </row>
    <row r="6" spans="1:6" x14ac:dyDescent="0.3">
      <c r="A6" s="292" t="s">
        <v>1800</v>
      </c>
      <c r="B6" s="290"/>
      <c r="E6">
        <v>0.36405999999999999</v>
      </c>
      <c r="F6" s="296"/>
    </row>
    <row r="7" spans="1:6" x14ac:dyDescent="0.3">
      <c r="A7" s="293" t="s">
        <v>1723</v>
      </c>
    </row>
    <row r="8" spans="1:6" x14ac:dyDescent="0.3">
      <c r="A8" s="154" t="s">
        <v>1802</v>
      </c>
    </row>
    <row r="9" spans="1:6" x14ac:dyDescent="0.3">
      <c r="A9" s="293"/>
    </row>
    <row r="10" spans="1:6" x14ac:dyDescent="0.3">
      <c r="A10" s="291" t="s">
        <v>1137</v>
      </c>
    </row>
    <row r="11" spans="1:6" x14ac:dyDescent="0.3">
      <c r="A11" s="31">
        <v>4.5460900061812275</v>
      </c>
    </row>
    <row r="12" spans="1:6" s="295" customFormat="1" x14ac:dyDescent="0.3">
      <c r="A12" s="294" t="s">
        <v>1138</v>
      </c>
      <c r="B12" s="293"/>
    </row>
    <row r="14" spans="1:6" x14ac:dyDescent="0.3">
      <c r="A14" s="291" t="s">
        <v>1133</v>
      </c>
    </row>
    <row r="15" spans="1:6" x14ac:dyDescent="0.3">
      <c r="A15" s="2" t="s">
        <v>1134</v>
      </c>
      <c r="B15" s="2">
        <v>18400</v>
      </c>
    </row>
    <row r="16" spans="1:6" x14ac:dyDescent="0.3">
      <c r="A16" s="2" t="s">
        <v>1135</v>
      </c>
      <c r="B16" s="2">
        <v>7200</v>
      </c>
    </row>
    <row r="17" spans="1:3" x14ac:dyDescent="0.3">
      <c r="A17" s="2" t="s">
        <v>1136</v>
      </c>
      <c r="B17" s="2">
        <v>7400</v>
      </c>
    </row>
    <row r="18" spans="1:3" x14ac:dyDescent="0.3">
      <c r="A18" s="293" t="s">
        <v>1722</v>
      </c>
    </row>
    <row r="19" spans="1:3" x14ac:dyDescent="0.3">
      <c r="B19" s="2" t="s">
        <v>1153</v>
      </c>
      <c r="C19" t="s">
        <v>1154</v>
      </c>
    </row>
    <row r="20" spans="1:3" x14ac:dyDescent="0.3">
      <c r="A20" s="292" t="s">
        <v>1147</v>
      </c>
      <c r="B20" s="2">
        <f>B15</f>
        <v>18400</v>
      </c>
      <c r="C20" s="296">
        <f>B20*$D$3</f>
        <v>1700.1637421490768</v>
      </c>
    </row>
    <row r="21" spans="1:3" x14ac:dyDescent="0.3">
      <c r="A21" s="292" t="s">
        <v>1148</v>
      </c>
      <c r="B21" s="2">
        <f>B16</f>
        <v>7200</v>
      </c>
      <c r="C21" s="296">
        <f t="shared" ref="C21:C22" si="0">B21*$D$3</f>
        <v>665.28146431920402</v>
      </c>
    </row>
    <row r="22" spans="1:3" x14ac:dyDescent="0.3">
      <c r="A22" s="292" t="s">
        <v>1149</v>
      </c>
      <c r="B22" s="2">
        <f>B17</f>
        <v>7400</v>
      </c>
      <c r="C22" s="296">
        <f t="shared" si="0"/>
        <v>683.76150499473738</v>
      </c>
    </row>
    <row r="23" spans="1:3" x14ac:dyDescent="0.3">
      <c r="A23" s="292" t="s">
        <v>1150</v>
      </c>
      <c r="B23" s="2">
        <f>B15</f>
        <v>18400</v>
      </c>
      <c r="C23" s="296">
        <f>B23*$D$4</f>
        <v>1509.8927096341981</v>
      </c>
    </row>
    <row r="24" spans="1:3" x14ac:dyDescent="0.3">
      <c r="A24" s="292" t="s">
        <v>1151</v>
      </c>
      <c r="B24" s="2">
        <f>B16</f>
        <v>7200</v>
      </c>
      <c r="C24" s="296">
        <f t="shared" ref="C24:C25" si="1">B24*$D$4</f>
        <v>590.82758203077321</v>
      </c>
    </row>
    <row r="25" spans="1:3" x14ac:dyDescent="0.3">
      <c r="A25" s="292" t="s">
        <v>1152</v>
      </c>
      <c r="B25" s="2">
        <f>B17</f>
        <v>7400</v>
      </c>
      <c r="C25" s="296">
        <f t="shared" si="1"/>
        <v>607.23945930940579</v>
      </c>
    </row>
    <row r="26" spans="1:3" x14ac:dyDescent="0.3">
      <c r="A26" s="292" t="s">
        <v>1804</v>
      </c>
      <c r="B26" s="2">
        <f>B15</f>
        <v>18400</v>
      </c>
      <c r="C26" s="296">
        <f>B26*$E$5</f>
        <v>3177.68</v>
      </c>
    </row>
    <row r="27" spans="1:3" x14ac:dyDescent="0.3">
      <c r="A27" s="292" t="s">
        <v>1805</v>
      </c>
      <c r="B27" s="2">
        <f>B16</f>
        <v>7200</v>
      </c>
      <c r="C27" s="296">
        <f t="shared" ref="C27:C28" si="2">B27*$E$5</f>
        <v>1243.44</v>
      </c>
    </row>
    <row r="28" spans="1:3" x14ac:dyDescent="0.3">
      <c r="A28" s="292" t="s">
        <v>1806</v>
      </c>
      <c r="B28" s="2">
        <f>B17</f>
        <v>7400</v>
      </c>
      <c r="C28" s="296">
        <f t="shared" si="2"/>
        <v>1277.98</v>
      </c>
    </row>
    <row r="29" spans="1:3" x14ac:dyDescent="0.3">
      <c r="A29" s="292" t="s">
        <v>1807</v>
      </c>
      <c r="B29" s="2">
        <f>B15</f>
        <v>18400</v>
      </c>
      <c r="C29" s="296">
        <f>B29*$E$6</f>
        <v>6698.7039999999997</v>
      </c>
    </row>
    <row r="30" spans="1:3" x14ac:dyDescent="0.3">
      <c r="A30" s="292" t="s">
        <v>1808</v>
      </c>
      <c r="B30" s="2">
        <f>B16</f>
        <v>7200</v>
      </c>
      <c r="C30" s="296">
        <f t="shared" ref="C30:C31" si="3">B30*$E$6</f>
        <v>2621.232</v>
      </c>
    </row>
    <row r="31" spans="1:3" x14ac:dyDescent="0.3">
      <c r="A31" s="292" t="s">
        <v>1809</v>
      </c>
      <c r="B31" s="2">
        <f>B17</f>
        <v>7400</v>
      </c>
      <c r="C31" s="296">
        <f t="shared" si="3"/>
        <v>2694.0439999999999</v>
      </c>
    </row>
  </sheetData>
  <hyperlinks>
    <hyperlink ref="A8" r:id="rId1" display="https://www.gov.uk/government/publications/greenhouse-gas-reporting-conversion-factors-2020" xr:uid="{17966554-27A6-4068-B8E1-5D3E0C01647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EFDECD"/>
  </sheetPr>
  <dimension ref="A1:AH129"/>
  <sheetViews>
    <sheetView showGridLines="0" showRowColHeaders="0" topLeftCell="A13" zoomScale="90" zoomScaleNormal="90" workbookViewId="0">
      <selection activeCell="B25" sqref="B25:D25"/>
    </sheetView>
  </sheetViews>
  <sheetFormatPr defaultColWidth="9.109375" defaultRowHeight="14.4" x14ac:dyDescent="0.3"/>
  <cols>
    <col min="1" max="1" width="2.5546875" style="2" customWidth="1"/>
    <col min="2" max="4" width="9.33203125" style="2" customWidth="1"/>
    <col min="5" max="6" width="2.44140625" style="2" customWidth="1"/>
    <col min="7" max="7" width="9.109375" style="2" customWidth="1"/>
    <col min="8" max="8" width="9.109375" style="2"/>
    <col min="9" max="9" width="3" style="2" customWidth="1"/>
    <col min="10" max="13" width="9.109375" style="2"/>
    <col min="14" max="14" width="4.44140625" style="2" customWidth="1"/>
    <col min="15"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6"/>
      <c r="H3" s="6"/>
      <c r="I3" s="6"/>
      <c r="J3" s="6"/>
      <c r="K3" s="6"/>
      <c r="L3" s="6"/>
      <c r="M3" s="6"/>
      <c r="N3" s="6"/>
      <c r="O3" s="6"/>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15</v>
      </c>
      <c r="G5" s="5"/>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3"/>
      <c r="G6" s="3"/>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427</v>
      </c>
    </row>
    <row r="9" spans="6:34" ht="15" customHeight="1" x14ac:dyDescent="0.3">
      <c r="F9" s="395" t="s">
        <v>1790</v>
      </c>
      <c r="G9" s="395"/>
      <c r="H9" s="395"/>
      <c r="I9" s="395"/>
      <c r="J9" s="395"/>
      <c r="K9" s="395"/>
      <c r="L9" s="395"/>
      <c r="M9" s="395"/>
      <c r="N9" s="395"/>
      <c r="O9" s="395"/>
      <c r="P9" s="395"/>
      <c r="Q9" s="395"/>
      <c r="R9" s="395"/>
      <c r="S9" s="395"/>
      <c r="T9" s="395"/>
      <c r="U9" s="349"/>
    </row>
    <row r="10" spans="6:34" x14ac:dyDescent="0.3">
      <c r="F10" s="395"/>
      <c r="G10" s="395"/>
      <c r="H10" s="395"/>
      <c r="I10" s="395"/>
      <c r="J10" s="395"/>
      <c r="K10" s="395"/>
      <c r="L10" s="395"/>
      <c r="M10" s="395"/>
      <c r="N10" s="395"/>
      <c r="O10" s="395"/>
      <c r="P10" s="395"/>
      <c r="Q10" s="395"/>
      <c r="R10" s="395"/>
      <c r="S10" s="395"/>
      <c r="T10" s="395"/>
      <c r="U10" s="349"/>
    </row>
    <row r="11" spans="6:34" x14ac:dyDescent="0.3">
      <c r="F11" s="395"/>
      <c r="G11" s="395"/>
      <c r="H11" s="395"/>
      <c r="I11" s="395"/>
      <c r="J11" s="395"/>
      <c r="K11" s="395"/>
      <c r="L11" s="395"/>
      <c r="M11" s="395"/>
      <c r="N11" s="395"/>
      <c r="O11" s="395"/>
      <c r="P11" s="395"/>
      <c r="Q11" s="395"/>
      <c r="R11" s="395"/>
      <c r="S11" s="395"/>
      <c r="T11" s="395"/>
      <c r="U11" s="349"/>
    </row>
    <row r="12" spans="6:34" x14ac:dyDescent="0.3">
      <c r="F12" s="395"/>
      <c r="G12" s="395"/>
      <c r="H12" s="395"/>
      <c r="I12" s="395"/>
      <c r="J12" s="395"/>
      <c r="K12" s="395"/>
      <c r="L12" s="395"/>
      <c r="M12" s="395"/>
      <c r="N12" s="395"/>
      <c r="O12" s="395"/>
      <c r="P12" s="395"/>
      <c r="Q12" s="395"/>
      <c r="R12" s="395"/>
      <c r="S12" s="395"/>
      <c r="T12" s="395"/>
      <c r="U12" s="349"/>
    </row>
    <row r="13" spans="6:34" x14ac:dyDescent="0.3">
      <c r="F13" s="395"/>
      <c r="G13" s="395"/>
      <c r="H13" s="395"/>
      <c r="I13" s="395"/>
      <c r="J13" s="395"/>
      <c r="K13" s="395"/>
      <c r="L13" s="395"/>
      <c r="M13" s="395"/>
      <c r="N13" s="395"/>
      <c r="O13" s="395"/>
      <c r="P13" s="395"/>
      <c r="Q13" s="395"/>
      <c r="R13" s="395"/>
      <c r="S13" s="395"/>
      <c r="T13" s="395"/>
      <c r="U13" s="349"/>
    </row>
    <row r="14" spans="6:34" x14ac:dyDescent="0.3">
      <c r="F14" s="395"/>
      <c r="G14" s="395"/>
      <c r="H14" s="395"/>
      <c r="I14" s="395"/>
      <c r="J14" s="395"/>
      <c r="K14" s="395"/>
      <c r="L14" s="395"/>
      <c r="M14" s="395"/>
      <c r="N14" s="395"/>
      <c r="O14" s="395"/>
      <c r="P14" s="395"/>
      <c r="Q14" s="395"/>
      <c r="R14" s="395"/>
      <c r="S14" s="395"/>
      <c r="T14" s="395"/>
      <c r="U14" s="349"/>
    </row>
    <row r="15" spans="6:34" x14ac:dyDescent="0.3">
      <c r="F15" s="395"/>
      <c r="G15" s="395"/>
      <c r="H15" s="395"/>
      <c r="I15" s="395"/>
      <c r="J15" s="395"/>
      <c r="K15" s="395"/>
      <c r="L15" s="395"/>
      <c r="M15" s="395"/>
      <c r="N15" s="395"/>
      <c r="O15" s="395"/>
      <c r="P15" s="395"/>
      <c r="Q15" s="395"/>
      <c r="R15" s="395"/>
      <c r="S15" s="395"/>
      <c r="T15" s="395"/>
      <c r="U15" s="349"/>
    </row>
    <row r="16" spans="6:34" x14ac:dyDescent="0.3">
      <c r="F16" s="395"/>
      <c r="G16" s="395"/>
      <c r="H16" s="395"/>
      <c r="I16" s="395"/>
      <c r="J16" s="395"/>
      <c r="K16" s="395"/>
      <c r="L16" s="395"/>
      <c r="M16" s="395"/>
      <c r="N16" s="395"/>
      <c r="O16" s="395"/>
      <c r="P16" s="395"/>
      <c r="Q16" s="395"/>
      <c r="R16" s="395"/>
      <c r="S16" s="395"/>
      <c r="T16" s="395"/>
      <c r="U16" s="349"/>
    </row>
    <row r="17" spans="2:22" x14ac:dyDescent="0.3">
      <c r="F17" s="395"/>
      <c r="G17" s="395"/>
      <c r="H17" s="395"/>
      <c r="I17" s="395"/>
      <c r="J17" s="395"/>
      <c r="K17" s="395"/>
      <c r="L17" s="395"/>
      <c r="M17" s="395"/>
      <c r="N17" s="395"/>
      <c r="O17" s="395"/>
      <c r="P17" s="395"/>
      <c r="Q17" s="395"/>
      <c r="R17" s="395"/>
      <c r="S17" s="395"/>
      <c r="T17" s="395"/>
    </row>
    <row r="18" spans="2:22" ht="15" customHeight="1" x14ac:dyDescent="0.3">
      <c r="F18" s="395"/>
      <c r="G18" s="395"/>
      <c r="H18" s="395"/>
      <c r="I18" s="395"/>
      <c r="J18" s="395"/>
      <c r="K18" s="395"/>
      <c r="L18" s="395"/>
      <c r="M18" s="395"/>
      <c r="N18" s="395"/>
      <c r="O18" s="395"/>
      <c r="P18" s="395"/>
      <c r="Q18" s="395"/>
      <c r="R18" s="395"/>
      <c r="S18" s="395"/>
      <c r="T18" s="395"/>
    </row>
    <row r="19" spans="2:22" ht="17.399999999999999" customHeight="1" x14ac:dyDescent="0.3">
      <c r="F19" s="395"/>
      <c r="G19" s="395"/>
      <c r="H19" s="395"/>
      <c r="I19" s="395"/>
      <c r="J19" s="395"/>
      <c r="K19" s="395"/>
      <c r="L19" s="395"/>
      <c r="M19" s="395"/>
      <c r="N19" s="395"/>
      <c r="O19" s="395"/>
      <c r="P19" s="395"/>
      <c r="Q19" s="395"/>
      <c r="R19" s="395"/>
      <c r="S19" s="395"/>
      <c r="T19" s="395"/>
    </row>
    <row r="20" spans="2:22" x14ac:dyDescent="0.3">
      <c r="F20" s="28"/>
      <c r="G20" s="28"/>
      <c r="H20" s="28"/>
      <c r="I20" s="28"/>
      <c r="J20" s="28"/>
      <c r="K20" s="28"/>
      <c r="L20" s="28"/>
      <c r="M20" s="28"/>
      <c r="N20" s="28"/>
      <c r="O20" s="28"/>
      <c r="P20" s="28"/>
      <c r="Q20" s="28"/>
      <c r="R20" s="28"/>
      <c r="S20" s="28"/>
      <c r="T20" s="28"/>
    </row>
    <row r="21" spans="2:22" ht="15" customHeight="1" x14ac:dyDescent="0.3">
      <c r="B21" s="731" t="s">
        <v>4</v>
      </c>
      <c r="C21" s="732"/>
      <c r="D21" s="733"/>
      <c r="F21" s="354" t="s">
        <v>160</v>
      </c>
      <c r="G21"/>
      <c r="H21"/>
      <c r="I21"/>
      <c r="J21"/>
      <c r="K21"/>
      <c r="L21"/>
      <c r="M21"/>
      <c r="N21"/>
      <c r="O21"/>
      <c r="P21"/>
      <c r="Q21"/>
      <c r="R21"/>
      <c r="S21"/>
      <c r="T21"/>
      <c r="U21"/>
      <c r="V21"/>
    </row>
    <row r="22" spans="2:22" x14ac:dyDescent="0.3">
      <c r="B22" s="412" t="s">
        <v>13</v>
      </c>
      <c r="C22" s="413"/>
      <c r="D22" s="414"/>
      <c r="F22" s="578" t="s">
        <v>1791</v>
      </c>
      <c r="G22" s="578"/>
      <c r="H22" s="578"/>
      <c r="I22" s="578"/>
      <c r="J22" s="578"/>
      <c r="K22" s="578"/>
      <c r="L22" s="578"/>
      <c r="M22" s="578"/>
      <c r="N22" s="578"/>
      <c r="O22" s="578"/>
      <c r="P22" s="578"/>
      <c r="Q22" s="578"/>
      <c r="R22" s="578"/>
      <c r="S22" s="578"/>
      <c r="T22" s="578"/>
      <c r="U22"/>
      <c r="V22"/>
    </row>
    <row r="23" spans="2:22" x14ac:dyDescent="0.3">
      <c r="B23" s="412" t="s">
        <v>14</v>
      </c>
      <c r="C23" s="413"/>
      <c r="D23" s="414"/>
      <c r="F23" s="578"/>
      <c r="G23" s="578"/>
      <c r="H23" s="578"/>
      <c r="I23" s="578"/>
      <c r="J23" s="578"/>
      <c r="K23" s="578"/>
      <c r="L23" s="578"/>
      <c r="M23" s="578"/>
      <c r="N23" s="578"/>
      <c r="O23" s="578"/>
      <c r="P23" s="578"/>
      <c r="Q23" s="578"/>
      <c r="R23" s="578"/>
      <c r="S23" s="578"/>
      <c r="T23" s="578"/>
      <c r="U23"/>
      <c r="V23"/>
    </row>
    <row r="24" spans="2:22" x14ac:dyDescent="0.3">
      <c r="B24" s="515" t="s">
        <v>15</v>
      </c>
      <c r="C24" s="516"/>
      <c r="D24" s="517"/>
      <c r="F24" s="578"/>
      <c r="G24" s="578"/>
      <c r="H24" s="578"/>
      <c r="I24" s="578"/>
      <c r="J24" s="578"/>
      <c r="K24" s="578"/>
      <c r="L24" s="578"/>
      <c r="M24" s="578"/>
      <c r="N24" s="578"/>
      <c r="O24" s="578"/>
      <c r="P24" s="578"/>
      <c r="Q24" s="578"/>
      <c r="R24" s="578"/>
      <c r="S24" s="578"/>
      <c r="T24" s="578"/>
      <c r="U24"/>
      <c r="V24"/>
    </row>
    <row r="25" spans="2:22" x14ac:dyDescent="0.3">
      <c r="B25" s="412" t="s">
        <v>1222</v>
      </c>
      <c r="C25" s="413"/>
      <c r="D25" s="414"/>
      <c r="F25" s="578"/>
      <c r="G25" s="578"/>
      <c r="H25" s="578"/>
      <c r="I25" s="578"/>
      <c r="J25" s="578"/>
      <c r="K25" s="578"/>
      <c r="L25" s="578"/>
      <c r="M25" s="578"/>
      <c r="N25" s="578"/>
      <c r="O25" s="578"/>
      <c r="P25" s="578"/>
      <c r="Q25" s="578"/>
      <c r="R25" s="578"/>
      <c r="S25" s="578"/>
      <c r="T25" s="578"/>
      <c r="U25"/>
      <c r="V25"/>
    </row>
    <row r="26" spans="2:22" x14ac:dyDescent="0.3">
      <c r="B26" s="415" t="s">
        <v>16</v>
      </c>
      <c r="C26" s="416"/>
      <c r="D26" s="417"/>
      <c r="F26" s="578"/>
      <c r="G26" s="578"/>
      <c r="H26" s="578"/>
      <c r="I26" s="578"/>
      <c r="J26" s="578"/>
      <c r="K26" s="578"/>
      <c r="L26" s="578"/>
      <c r="M26" s="578"/>
      <c r="N26" s="578"/>
      <c r="O26" s="578"/>
      <c r="P26" s="578"/>
      <c r="Q26" s="578"/>
      <c r="R26" s="578"/>
      <c r="S26" s="578"/>
      <c r="T26" s="578"/>
      <c r="U26"/>
      <c r="V26"/>
    </row>
    <row r="27" spans="2:22" x14ac:dyDescent="0.3">
      <c r="F27" s="578"/>
      <c r="G27" s="578"/>
      <c r="H27" s="578"/>
      <c r="I27" s="578"/>
      <c r="J27" s="578"/>
      <c r="K27" s="578"/>
      <c r="L27" s="578"/>
      <c r="M27" s="578"/>
      <c r="N27" s="578"/>
      <c r="O27" s="578"/>
      <c r="P27" s="578"/>
      <c r="Q27" s="578"/>
      <c r="R27" s="578"/>
      <c r="S27" s="578"/>
      <c r="T27" s="578"/>
      <c r="U27"/>
      <c r="V27"/>
    </row>
    <row r="28" spans="2:22" x14ac:dyDescent="0.3">
      <c r="B28" s="666" t="s">
        <v>1049</v>
      </c>
      <c r="C28" s="667"/>
      <c r="D28" s="668"/>
      <c r="F28" s="578"/>
      <c r="G28" s="578"/>
      <c r="H28" s="578"/>
      <c r="I28" s="578"/>
      <c r="J28" s="578"/>
      <c r="K28" s="578"/>
      <c r="L28" s="578"/>
      <c r="M28" s="578"/>
      <c r="N28" s="578"/>
      <c r="O28" s="578"/>
      <c r="P28" s="578"/>
      <c r="Q28" s="578"/>
      <c r="R28" s="578"/>
      <c r="S28" s="578"/>
      <c r="T28" s="578"/>
      <c r="U28"/>
      <c r="V28"/>
    </row>
    <row r="29" spans="2:22" x14ac:dyDescent="0.3">
      <c r="B29" s="669"/>
      <c r="C29" s="670"/>
      <c r="D29" s="671"/>
      <c r="F29" s="578"/>
      <c r="G29" s="578"/>
      <c r="H29" s="578"/>
      <c r="I29" s="578"/>
      <c r="J29" s="578"/>
      <c r="K29" s="578"/>
      <c r="L29" s="578"/>
      <c r="M29" s="578"/>
      <c r="N29" s="578"/>
      <c r="O29" s="578"/>
      <c r="P29" s="578"/>
      <c r="Q29" s="578"/>
      <c r="R29" s="578"/>
      <c r="S29" s="578"/>
      <c r="T29" s="578"/>
      <c r="U29" s="361"/>
      <c r="V29"/>
    </row>
    <row r="30" spans="2:22" x14ac:dyDescent="0.3">
      <c r="F30" s="578"/>
      <c r="G30" s="578"/>
      <c r="H30" s="578"/>
      <c r="I30" s="578"/>
      <c r="J30" s="578"/>
      <c r="K30" s="578"/>
      <c r="L30" s="578"/>
      <c r="M30" s="578"/>
      <c r="N30" s="578"/>
      <c r="O30" s="578"/>
      <c r="P30" s="578"/>
      <c r="Q30" s="578"/>
      <c r="R30" s="578"/>
      <c r="S30" s="578"/>
      <c r="T30" s="578"/>
      <c r="U30"/>
      <c r="V30"/>
    </row>
    <row r="31" spans="2:22" x14ac:dyDescent="0.3">
      <c r="F31" s="578"/>
      <c r="G31" s="578"/>
      <c r="H31" s="578"/>
      <c r="I31" s="578"/>
      <c r="J31" s="578"/>
      <c r="K31" s="578"/>
      <c r="L31" s="578"/>
      <c r="M31" s="578"/>
      <c r="N31" s="578"/>
      <c r="O31" s="578"/>
      <c r="P31" s="578"/>
      <c r="Q31" s="578"/>
      <c r="R31" s="578"/>
      <c r="S31" s="578"/>
      <c r="T31" s="578"/>
      <c r="U31"/>
      <c r="V31"/>
    </row>
    <row r="32" spans="2:22" ht="15" customHeight="1" x14ac:dyDescent="0.3">
      <c r="F32" s="578"/>
      <c r="G32" s="578"/>
      <c r="H32" s="578"/>
      <c r="I32" s="578"/>
      <c r="J32" s="578"/>
      <c r="K32" s="578"/>
      <c r="L32" s="578"/>
      <c r="M32" s="578"/>
      <c r="N32" s="578"/>
      <c r="O32" s="578"/>
      <c r="P32" s="578"/>
      <c r="Q32" s="578"/>
      <c r="R32" s="578"/>
      <c r="S32" s="578"/>
      <c r="T32" s="578"/>
      <c r="U32" s="361"/>
      <c r="V32"/>
    </row>
    <row r="33" spans="1:22" x14ac:dyDescent="0.3">
      <c r="A33" s="1"/>
      <c r="F33" s="578"/>
      <c r="G33" s="578"/>
      <c r="H33" s="578"/>
      <c r="I33" s="578"/>
      <c r="J33" s="578"/>
      <c r="K33" s="578"/>
      <c r="L33" s="578"/>
      <c r="M33" s="578"/>
      <c r="N33" s="578"/>
      <c r="O33" s="578"/>
      <c r="P33" s="578"/>
      <c r="Q33" s="578"/>
      <c r="R33" s="578"/>
      <c r="S33" s="578"/>
      <c r="T33" s="578"/>
      <c r="U33"/>
      <c r="V33"/>
    </row>
    <row r="34" spans="1:22" x14ac:dyDescent="0.3">
      <c r="F34" s="578"/>
      <c r="G34" s="578"/>
      <c r="H34" s="578"/>
      <c r="I34" s="578"/>
      <c r="J34" s="578"/>
      <c r="K34" s="578"/>
      <c r="L34" s="578"/>
      <c r="M34" s="578"/>
      <c r="N34" s="578"/>
      <c r="O34" s="578"/>
      <c r="P34" s="578"/>
      <c r="Q34" s="578"/>
      <c r="R34" s="578"/>
      <c r="S34" s="578"/>
      <c r="T34" s="578"/>
      <c r="U34"/>
      <c r="V34"/>
    </row>
    <row r="35" spans="1:22" ht="15" customHeight="1" x14ac:dyDescent="0.3">
      <c r="F35" s="578"/>
      <c r="G35" s="578"/>
      <c r="H35" s="578"/>
      <c r="I35" s="578"/>
      <c r="J35" s="578"/>
      <c r="K35" s="578"/>
      <c r="L35" s="578"/>
      <c r="M35" s="578"/>
      <c r="N35" s="578"/>
      <c r="O35" s="578"/>
      <c r="P35" s="578"/>
      <c r="Q35" s="578"/>
      <c r="R35" s="578"/>
      <c r="S35" s="578"/>
      <c r="T35" s="578"/>
      <c r="U35"/>
      <c r="V35"/>
    </row>
    <row r="36" spans="1:22" ht="15" customHeight="1" x14ac:dyDescent="0.3">
      <c r="F36" s="578"/>
      <c r="G36" s="578"/>
      <c r="H36" s="578"/>
      <c r="I36" s="578"/>
      <c r="J36" s="578"/>
      <c r="K36" s="578"/>
      <c r="L36" s="578"/>
      <c r="M36" s="578"/>
      <c r="N36" s="578"/>
      <c r="O36" s="578"/>
      <c r="P36" s="578"/>
      <c r="Q36" s="578"/>
      <c r="R36" s="578"/>
      <c r="S36" s="578"/>
      <c r="T36" s="578"/>
      <c r="U36" s="361"/>
      <c r="V36"/>
    </row>
    <row r="37" spans="1:22" x14ac:dyDescent="0.3">
      <c r="F37" s="578"/>
      <c r="G37" s="578"/>
      <c r="H37" s="578"/>
      <c r="I37" s="578"/>
      <c r="J37" s="578"/>
      <c r="K37" s="578"/>
      <c r="L37" s="578"/>
      <c r="M37" s="578"/>
      <c r="N37" s="578"/>
      <c r="O37" s="578"/>
      <c r="P37" s="578"/>
      <c r="Q37" s="578"/>
      <c r="R37" s="578"/>
      <c r="S37" s="578"/>
      <c r="T37" s="578"/>
      <c r="U37"/>
      <c r="V37"/>
    </row>
    <row r="38" spans="1:22" x14ac:dyDescent="0.3">
      <c r="F38" s="578"/>
      <c r="G38" s="578"/>
      <c r="H38" s="578"/>
      <c r="I38" s="578"/>
      <c r="J38" s="578"/>
      <c r="K38" s="578"/>
      <c r="L38" s="578"/>
      <c r="M38" s="578"/>
      <c r="N38" s="578"/>
      <c r="O38" s="578"/>
      <c r="P38" s="578"/>
      <c r="Q38" s="578"/>
      <c r="R38" s="578"/>
      <c r="S38" s="578"/>
      <c r="T38" s="578"/>
      <c r="U38"/>
      <c r="V38"/>
    </row>
    <row r="39" spans="1:22" x14ac:dyDescent="0.3">
      <c r="F39" s="578"/>
      <c r="G39" s="578"/>
      <c r="H39" s="578"/>
      <c r="I39" s="578"/>
      <c r="J39" s="578"/>
      <c r="K39" s="578"/>
      <c r="L39" s="578"/>
      <c r="M39" s="578"/>
      <c r="N39" s="578"/>
      <c r="O39" s="578"/>
      <c r="P39" s="578"/>
      <c r="Q39" s="578"/>
      <c r="R39" s="578"/>
      <c r="S39" s="578"/>
      <c r="T39" s="578"/>
      <c r="U39"/>
      <c r="V39"/>
    </row>
    <row r="40" spans="1:22" x14ac:dyDescent="0.3">
      <c r="F40" s="578"/>
      <c r="G40" s="578"/>
      <c r="H40" s="578"/>
      <c r="I40" s="578"/>
      <c r="J40" s="578"/>
      <c r="K40" s="578"/>
      <c r="L40" s="578"/>
      <c r="M40" s="578"/>
      <c r="N40" s="578"/>
      <c r="O40" s="578"/>
      <c r="P40" s="578"/>
      <c r="Q40" s="578"/>
      <c r="R40" s="578"/>
      <c r="S40" s="578"/>
      <c r="T40" s="578"/>
      <c r="U40"/>
      <c r="V40"/>
    </row>
    <row r="41" spans="1:22" x14ac:dyDescent="0.3">
      <c r="F41" s="578"/>
      <c r="G41" s="578"/>
      <c r="H41" s="578"/>
      <c r="I41" s="578"/>
      <c r="J41" s="578"/>
      <c r="K41" s="578"/>
      <c r="L41" s="578"/>
      <c r="M41" s="578"/>
      <c r="N41" s="578"/>
      <c r="O41" s="578"/>
      <c r="P41" s="578"/>
      <c r="Q41" s="578"/>
      <c r="R41" s="578"/>
      <c r="S41" s="578"/>
      <c r="T41" s="578"/>
      <c r="U41"/>
      <c r="V41"/>
    </row>
    <row r="42" spans="1:22" x14ac:dyDescent="0.3">
      <c r="F42" s="578"/>
      <c r="G42" s="578"/>
      <c r="H42" s="578"/>
      <c r="I42" s="578"/>
      <c r="J42" s="578"/>
      <c r="K42" s="578"/>
      <c r="L42" s="578"/>
      <c r="M42" s="578"/>
      <c r="N42" s="578"/>
      <c r="O42" s="578"/>
      <c r="P42" s="578"/>
      <c r="Q42" s="578"/>
      <c r="R42" s="578"/>
      <c r="S42" s="578"/>
      <c r="T42" s="578"/>
      <c r="U42"/>
      <c r="V42"/>
    </row>
    <row r="43" spans="1:22" x14ac:dyDescent="0.3">
      <c r="F43" s="578"/>
      <c r="G43" s="578"/>
      <c r="H43" s="578"/>
      <c r="I43" s="578"/>
      <c r="J43" s="578"/>
      <c r="K43" s="578"/>
      <c r="L43" s="578"/>
      <c r="M43" s="578"/>
      <c r="N43" s="578"/>
      <c r="O43" s="578"/>
      <c r="P43" s="578"/>
      <c r="Q43" s="578"/>
      <c r="R43" s="578"/>
      <c r="S43" s="578"/>
      <c r="T43" s="578"/>
      <c r="U43"/>
      <c r="V43"/>
    </row>
    <row r="44" spans="1:22" x14ac:dyDescent="0.3">
      <c r="F44" s="578"/>
      <c r="G44" s="578"/>
      <c r="H44" s="578"/>
      <c r="I44" s="578"/>
      <c r="J44" s="578"/>
      <c r="K44" s="578"/>
      <c r="L44" s="578"/>
      <c r="M44" s="578"/>
      <c r="N44" s="578"/>
      <c r="O44" s="578"/>
      <c r="P44" s="578"/>
      <c r="Q44" s="578"/>
      <c r="R44" s="578"/>
      <c r="S44" s="578"/>
      <c r="T44" s="578"/>
      <c r="U44"/>
      <c r="V44"/>
    </row>
    <row r="45" spans="1:22" x14ac:dyDescent="0.3">
      <c r="F45" s="578"/>
      <c r="G45" s="578"/>
      <c r="H45" s="578"/>
      <c r="I45" s="578"/>
      <c r="J45" s="578"/>
      <c r="K45" s="578"/>
      <c r="L45" s="578"/>
      <c r="M45" s="578"/>
      <c r="N45" s="578"/>
      <c r="O45" s="578"/>
      <c r="P45" s="578"/>
      <c r="Q45" s="578"/>
      <c r="R45" s="578"/>
      <c r="S45" s="578"/>
      <c r="T45" s="578"/>
      <c r="U45" s="361"/>
      <c r="V45"/>
    </row>
    <row r="46" spans="1:22" x14ac:dyDescent="0.3">
      <c r="F46" s="578"/>
      <c r="G46" s="578"/>
      <c r="H46" s="578"/>
      <c r="I46" s="578"/>
      <c r="J46" s="578"/>
      <c r="K46" s="578"/>
      <c r="L46" s="578"/>
      <c r="M46" s="578"/>
      <c r="N46" s="578"/>
      <c r="O46" s="578"/>
      <c r="P46" s="578"/>
      <c r="Q46" s="578"/>
      <c r="R46" s="578"/>
      <c r="S46" s="578"/>
      <c r="T46" s="578"/>
      <c r="U46"/>
      <c r="V46"/>
    </row>
    <row r="47" spans="1:22" x14ac:dyDescent="0.3">
      <c r="F47" s="578"/>
      <c r="G47" s="578"/>
      <c r="H47" s="578"/>
      <c r="I47" s="578"/>
      <c r="J47" s="578"/>
      <c r="K47" s="578"/>
      <c r="L47" s="578"/>
      <c r="M47" s="578"/>
      <c r="N47" s="578"/>
      <c r="O47" s="578"/>
      <c r="P47" s="578"/>
      <c r="Q47" s="578"/>
      <c r="R47" s="578"/>
      <c r="S47" s="578"/>
      <c r="T47" s="578"/>
      <c r="U47"/>
      <c r="V47"/>
    </row>
    <row r="48" spans="1:22" x14ac:dyDescent="0.3">
      <c r="F48" s="578"/>
      <c r="G48" s="578"/>
      <c r="H48" s="578"/>
      <c r="I48" s="578"/>
      <c r="J48" s="578"/>
      <c r="K48" s="578"/>
      <c r="L48" s="578"/>
      <c r="M48" s="578"/>
      <c r="N48" s="578"/>
      <c r="O48" s="578"/>
      <c r="P48" s="578"/>
      <c r="Q48" s="578"/>
      <c r="R48" s="578"/>
      <c r="S48" s="578"/>
      <c r="T48" s="578"/>
      <c r="U48"/>
      <c r="V48"/>
    </row>
    <row r="49" spans="6:22" x14ac:dyDescent="0.3">
      <c r="F49" s="578"/>
      <c r="G49" s="578"/>
      <c r="H49" s="578"/>
      <c r="I49" s="578"/>
      <c r="J49" s="578"/>
      <c r="K49" s="578"/>
      <c r="L49" s="578"/>
      <c r="M49" s="578"/>
      <c r="N49" s="578"/>
      <c r="O49" s="578"/>
      <c r="P49" s="578"/>
      <c r="Q49" s="578"/>
      <c r="R49" s="578"/>
      <c r="S49" s="578"/>
      <c r="T49" s="578"/>
      <c r="U49"/>
      <c r="V49"/>
    </row>
    <row r="50" spans="6:22" x14ac:dyDescent="0.3">
      <c r="F50" s="578"/>
      <c r="G50" s="578"/>
      <c r="H50" s="578"/>
      <c r="I50" s="578"/>
      <c r="J50" s="578"/>
      <c r="K50" s="578"/>
      <c r="L50" s="578"/>
      <c r="M50" s="578"/>
      <c r="N50" s="578"/>
      <c r="O50" s="578"/>
      <c r="P50" s="578"/>
      <c r="Q50" s="578"/>
      <c r="R50" s="578"/>
      <c r="S50" s="578"/>
      <c r="T50" s="578"/>
      <c r="U50"/>
      <c r="V50"/>
    </row>
    <row r="51" spans="6:22" x14ac:dyDescent="0.3">
      <c r="F51" s="578"/>
      <c r="G51" s="578"/>
      <c r="H51" s="578"/>
      <c r="I51" s="578"/>
      <c r="J51" s="578"/>
      <c r="K51" s="578"/>
      <c r="L51" s="578"/>
      <c r="M51" s="578"/>
      <c r="N51" s="578"/>
      <c r="O51" s="578"/>
      <c r="P51" s="578"/>
      <c r="Q51" s="578"/>
      <c r="R51" s="578"/>
      <c r="S51" s="578"/>
      <c r="T51" s="578"/>
      <c r="U51"/>
      <c r="V51"/>
    </row>
    <row r="52" spans="6:22" ht="14.4" customHeight="1" x14ac:dyDescent="0.3">
      <c r="F52" s="578"/>
      <c r="G52" s="578"/>
      <c r="H52" s="578"/>
      <c r="I52" s="578"/>
      <c r="J52" s="578"/>
      <c r="K52" s="578"/>
      <c r="L52" s="578"/>
      <c r="M52" s="578"/>
      <c r="N52" s="578"/>
      <c r="O52" s="578"/>
      <c r="P52" s="578"/>
      <c r="Q52" s="578"/>
      <c r="R52" s="578"/>
      <c r="S52" s="578"/>
      <c r="T52" s="578"/>
      <c r="U52"/>
      <c r="V52"/>
    </row>
    <row r="53" spans="6:22" x14ac:dyDescent="0.3">
      <c r="F53" s="345"/>
      <c r="G53" s="345"/>
      <c r="H53" s="345"/>
      <c r="I53" s="345"/>
      <c r="J53" s="345"/>
      <c r="K53" s="345"/>
      <c r="L53" s="345"/>
      <c r="M53" s="345"/>
      <c r="N53" s="345"/>
      <c r="O53" s="345"/>
      <c r="P53" s="345"/>
      <c r="Q53" s="345"/>
      <c r="R53" s="345"/>
      <c r="S53" s="345"/>
      <c r="T53" s="345"/>
      <c r="U53"/>
      <c r="V53"/>
    </row>
    <row r="54" spans="6:22" ht="15" customHeight="1" x14ac:dyDescent="0.3">
      <c r="F54" s="354" t="s">
        <v>193</v>
      </c>
      <c r="G54" s="345"/>
      <c r="H54" s="345"/>
      <c r="I54" s="345"/>
      <c r="J54" s="345"/>
      <c r="K54" s="345"/>
      <c r="L54" s="345"/>
      <c r="M54" s="345"/>
      <c r="N54" s="345"/>
      <c r="O54" s="345"/>
      <c r="P54" s="345"/>
      <c r="Q54" s="345"/>
      <c r="R54" s="345"/>
      <c r="S54" s="345"/>
      <c r="T54" s="345"/>
      <c r="U54"/>
      <c r="V54"/>
    </row>
    <row r="55" spans="6:22" x14ac:dyDescent="0.3">
      <c r="F55" s="578" t="s">
        <v>1050</v>
      </c>
      <c r="G55" s="578"/>
      <c r="H55" s="578"/>
      <c r="I55" s="578"/>
      <c r="J55" s="578"/>
      <c r="K55" s="578"/>
      <c r="L55" s="578"/>
      <c r="M55" s="578"/>
      <c r="N55" s="578"/>
      <c r="O55" s="578"/>
      <c r="P55" s="578"/>
      <c r="Q55" s="578"/>
      <c r="R55" s="578"/>
      <c r="S55" s="578"/>
      <c r="T55" s="578"/>
      <c r="U55" s="151"/>
      <c r="V55"/>
    </row>
    <row r="56" spans="6:22" x14ac:dyDescent="0.3">
      <c r="F56" s="578"/>
      <c r="G56" s="578"/>
      <c r="H56" s="578"/>
      <c r="I56" s="578"/>
      <c r="J56" s="578"/>
      <c r="K56" s="578"/>
      <c r="L56" s="578"/>
      <c r="M56" s="578"/>
      <c r="N56" s="578"/>
      <c r="O56" s="578"/>
      <c r="P56" s="578"/>
      <c r="Q56" s="578"/>
      <c r="R56" s="578"/>
      <c r="S56" s="578"/>
      <c r="T56" s="578"/>
      <c r="U56" s="151"/>
      <c r="V56"/>
    </row>
    <row r="57" spans="6:22" x14ac:dyDescent="0.3">
      <c r="F57" s="578"/>
      <c r="G57" s="578"/>
      <c r="H57" s="578"/>
      <c r="I57" s="578"/>
      <c r="J57" s="578"/>
      <c r="K57" s="578"/>
      <c r="L57" s="578"/>
      <c r="M57" s="578"/>
      <c r="N57" s="578"/>
      <c r="O57" s="578"/>
      <c r="P57" s="578"/>
      <c r="Q57" s="578"/>
      <c r="R57" s="578"/>
      <c r="S57" s="578"/>
      <c r="T57" s="578"/>
      <c r="U57" s="151"/>
      <c r="V57"/>
    </row>
    <row r="58" spans="6:22" x14ac:dyDescent="0.3">
      <c r="F58" s="578"/>
      <c r="G58" s="578"/>
      <c r="H58" s="578"/>
      <c r="I58" s="578"/>
      <c r="J58" s="578"/>
      <c r="K58" s="578"/>
      <c r="L58" s="578"/>
      <c r="M58" s="578"/>
      <c r="N58" s="578"/>
      <c r="O58" s="578"/>
      <c r="P58" s="578"/>
      <c r="Q58" s="578"/>
      <c r="R58" s="578"/>
      <c r="S58" s="578"/>
      <c r="T58" s="578"/>
      <c r="U58" s="151"/>
      <c r="V58"/>
    </row>
    <row r="59" spans="6:22" x14ac:dyDescent="0.3">
      <c r="F59" s="578"/>
      <c r="G59" s="578"/>
      <c r="H59" s="578"/>
      <c r="I59" s="578"/>
      <c r="J59" s="578"/>
      <c r="K59" s="578"/>
      <c r="L59" s="578"/>
      <c r="M59" s="578"/>
      <c r="N59" s="578"/>
      <c r="O59" s="578"/>
      <c r="P59" s="578"/>
      <c r="Q59" s="578"/>
      <c r="R59" s="578"/>
      <c r="S59" s="578"/>
      <c r="T59" s="578"/>
      <c r="U59" s="151"/>
      <c r="V59"/>
    </row>
    <row r="60" spans="6:22" x14ac:dyDescent="0.3">
      <c r="F60" s="578"/>
      <c r="G60" s="578"/>
      <c r="H60" s="578"/>
      <c r="I60" s="578"/>
      <c r="J60" s="578"/>
      <c r="K60" s="578"/>
      <c r="L60" s="578"/>
      <c r="M60" s="578"/>
      <c r="N60" s="578"/>
      <c r="O60" s="578"/>
      <c r="P60" s="578"/>
      <c r="Q60" s="578"/>
      <c r="R60" s="578"/>
      <c r="S60" s="578"/>
      <c r="T60" s="578"/>
      <c r="U60" s="151"/>
      <c r="V60"/>
    </row>
    <row r="61" spans="6:22" ht="16.95" customHeight="1" x14ac:dyDescent="0.3">
      <c r="F61" s="578"/>
      <c r="G61" s="578"/>
      <c r="H61" s="578"/>
      <c r="I61" s="578"/>
      <c r="J61" s="578"/>
      <c r="K61" s="578"/>
      <c r="L61" s="578"/>
      <c r="M61" s="578"/>
      <c r="N61" s="578"/>
      <c r="O61" s="578"/>
      <c r="P61" s="578"/>
      <c r="Q61" s="578"/>
      <c r="R61" s="578"/>
      <c r="S61" s="578"/>
      <c r="T61" s="578"/>
      <c r="U61" s="345"/>
      <c r="V61"/>
    </row>
    <row r="62" spans="6:22" x14ac:dyDescent="0.3">
      <c r="F62" s="345"/>
      <c r="G62" s="362"/>
      <c r="H62" s="345"/>
      <c r="I62" s="345"/>
      <c r="J62" s="345"/>
      <c r="K62" s="345"/>
      <c r="L62" s="345"/>
      <c r="M62" s="345"/>
      <c r="N62" s="345"/>
      <c r="O62" s="345"/>
      <c r="P62" s="345"/>
      <c r="Q62" s="362"/>
      <c r="R62" s="345"/>
      <c r="S62" s="345"/>
      <c r="T62" s="345"/>
      <c r="U62" s="345"/>
      <c r="V62"/>
    </row>
    <row r="63" spans="6:22" x14ac:dyDescent="0.3">
      <c r="F63" s="32"/>
      <c r="G63" s="33"/>
      <c r="H63" s="33"/>
      <c r="I63" s="33"/>
      <c r="J63" s="33"/>
      <c r="K63" s="33"/>
      <c r="L63" s="33"/>
      <c r="M63" s="33"/>
      <c r="N63" s="34"/>
      <c r="O63"/>
      <c r="P63" s="727" t="s">
        <v>1597</v>
      </c>
      <c r="Q63" s="728"/>
      <c r="R63" s="728"/>
      <c r="S63" s="728"/>
      <c r="T63" s="728"/>
      <c r="U63" s="728"/>
      <c r="V63" s="729"/>
    </row>
    <row r="64" spans="6:22" ht="15" customHeight="1" x14ac:dyDescent="0.3">
      <c r="F64" s="76"/>
      <c r="G64" s="686" t="s">
        <v>391</v>
      </c>
      <c r="H64" s="686"/>
      <c r="I64" s="363"/>
      <c r="J64" s="429" t="s">
        <v>215</v>
      </c>
      <c r="K64" s="508"/>
      <c r="L64" s="508"/>
      <c r="M64" s="430"/>
      <c r="N64" s="35"/>
      <c r="O64"/>
      <c r="P64" s="437" t="s">
        <v>393</v>
      </c>
      <c r="Q64" s="438"/>
      <c r="R64" s="438"/>
      <c r="S64" s="438"/>
      <c r="T64" s="438"/>
      <c r="U64" s="438"/>
      <c r="V64" s="439"/>
    </row>
    <row r="65" spans="6:22" x14ac:dyDescent="0.3">
      <c r="F65" s="76"/>
      <c r="G65" s="364"/>
      <c r="H65" s="365"/>
      <c r="I65" s="365"/>
      <c r="J65" s="145"/>
      <c r="K65" s="145"/>
      <c r="L65" s="145"/>
      <c r="M65" s="145"/>
      <c r="N65" s="35"/>
      <c r="O65"/>
      <c r="P65" s="440"/>
      <c r="Q65" s="730"/>
      <c r="R65" s="730"/>
      <c r="S65" s="730"/>
      <c r="T65" s="730"/>
      <c r="U65" s="730"/>
      <c r="V65" s="442"/>
    </row>
    <row r="66" spans="6:22" ht="14.4" customHeight="1" x14ac:dyDescent="0.3">
      <c r="F66" s="76"/>
      <c r="G66" s="686" t="s">
        <v>392</v>
      </c>
      <c r="H66" s="686"/>
      <c r="I66" s="363"/>
      <c r="J66" s="429" t="s">
        <v>229</v>
      </c>
      <c r="K66" s="508"/>
      <c r="L66" s="508"/>
      <c r="M66" s="430"/>
      <c r="N66" s="35"/>
      <c r="O66"/>
      <c r="P66" s="440"/>
      <c r="Q66" s="730"/>
      <c r="R66" s="730"/>
      <c r="S66" s="730"/>
      <c r="T66" s="730"/>
      <c r="U66" s="730"/>
      <c r="V66" s="442"/>
    </row>
    <row r="67" spans="6:22" ht="14.4" customHeight="1" x14ac:dyDescent="0.3">
      <c r="F67" s="76"/>
      <c r="G67" s="364"/>
      <c r="H67" s="365"/>
      <c r="I67" s="365"/>
      <c r="J67" s="145"/>
      <c r="K67" s="145"/>
      <c r="L67" s="145"/>
      <c r="M67" s="145"/>
      <c r="N67" s="35"/>
      <c r="O67"/>
      <c r="P67" s="440"/>
      <c r="Q67" s="730"/>
      <c r="R67" s="730"/>
      <c r="S67" s="730"/>
      <c r="T67" s="730"/>
      <c r="U67" s="730"/>
      <c r="V67" s="442"/>
    </row>
    <row r="68" spans="6:22" x14ac:dyDescent="0.3">
      <c r="F68" s="76"/>
      <c r="G68" s="686" t="s">
        <v>394</v>
      </c>
      <c r="H68" s="686"/>
      <c r="I68" s="363"/>
      <c r="J68" s="424"/>
      <c r="K68" s="527"/>
      <c r="L68" s="527"/>
      <c r="M68" s="425"/>
      <c r="N68" s="35"/>
      <c r="O68"/>
      <c r="P68" s="36"/>
      <c r="Q68" s="429" t="s">
        <v>219</v>
      </c>
      <c r="R68" s="430"/>
      <c r="S68" s="366"/>
      <c r="T68" s="525">
        <f>IFERROR(INDEX('Installation Costs'!A1:AM11,MATCH(J66,'Installation Costs'!A1:A11,0),MATCH(CONCATENATE(J64," ",Q68),'Installation Costs'!A1:AM1,0))*J68,"-")</f>
        <v>0</v>
      </c>
      <c r="U68" s="526"/>
      <c r="V68" s="49"/>
    </row>
    <row r="69" spans="6:22" x14ac:dyDescent="0.3">
      <c r="F69" s="77"/>
      <c r="G69" s="146"/>
      <c r="H69" s="39"/>
      <c r="I69" s="39"/>
      <c r="J69" s="39"/>
      <c r="K69" s="39"/>
      <c r="L69" s="39"/>
      <c r="M69" s="39"/>
      <c r="N69" s="40"/>
      <c r="O69"/>
      <c r="P69" s="38"/>
      <c r="Q69" s="50"/>
      <c r="R69" s="50"/>
      <c r="S69" s="50"/>
      <c r="T69" s="50"/>
      <c r="U69" s="50"/>
      <c r="V69" s="51"/>
    </row>
    <row r="70" spans="6:22" ht="4.95" customHeight="1" x14ac:dyDescent="0.3">
      <c r="F70"/>
      <c r="G70"/>
      <c r="H70"/>
      <c r="I70"/>
      <c r="J70"/>
      <c r="K70"/>
      <c r="L70"/>
      <c r="M70"/>
      <c r="N70"/>
      <c r="O70"/>
      <c r="P70"/>
      <c r="Q70"/>
      <c r="R70"/>
      <c r="S70"/>
      <c r="T70"/>
      <c r="U70"/>
      <c r="V70"/>
    </row>
    <row r="71" spans="6:22" ht="12.6" customHeight="1" x14ac:dyDescent="0.3">
      <c r="F71" s="578" t="s">
        <v>1596</v>
      </c>
      <c r="G71" s="578"/>
      <c r="H71" s="578"/>
      <c r="I71" s="578"/>
      <c r="J71" s="578"/>
      <c r="K71" s="578"/>
      <c r="L71" s="578"/>
      <c r="M71" s="578"/>
      <c r="N71" s="578"/>
      <c r="O71" s="578"/>
      <c r="P71" s="578"/>
      <c r="Q71" s="578"/>
      <c r="R71" s="578"/>
      <c r="S71" s="578"/>
      <c r="T71" s="578"/>
      <c r="U71" s="578"/>
      <c r="V71" s="578"/>
    </row>
    <row r="72" spans="6:22" x14ac:dyDescent="0.3">
      <c r="F72" s="578"/>
      <c r="G72" s="578"/>
      <c r="H72" s="578"/>
      <c r="I72" s="578"/>
      <c r="J72" s="578"/>
      <c r="K72" s="578"/>
      <c r="L72" s="578"/>
      <c r="M72" s="578"/>
      <c r="N72" s="578"/>
      <c r="O72" s="578"/>
      <c r="P72" s="578"/>
      <c r="Q72" s="578"/>
      <c r="R72" s="578"/>
      <c r="S72" s="578"/>
      <c r="T72" s="578"/>
      <c r="U72" s="578"/>
      <c r="V72" s="578"/>
    </row>
    <row r="73" spans="6:22" x14ac:dyDescent="0.3">
      <c r="F73" s="345"/>
      <c r="G73" s="345"/>
      <c r="H73" s="345"/>
      <c r="I73" s="345"/>
      <c r="J73" s="345"/>
      <c r="K73" s="345"/>
      <c r="L73" s="345"/>
      <c r="M73" s="345"/>
      <c r="N73" s="345"/>
      <c r="O73" s="345"/>
      <c r="P73" s="345"/>
      <c r="Q73" s="345"/>
      <c r="R73" s="345"/>
      <c r="S73" s="345"/>
      <c r="T73" s="345"/>
      <c r="U73" s="345"/>
      <c r="V73" s="345"/>
    </row>
    <row r="74" spans="6:22" ht="14.4" customHeight="1" x14ac:dyDescent="0.3">
      <c r="F74" s="578" t="s">
        <v>1859</v>
      </c>
      <c r="G74" s="578"/>
      <c r="H74" s="578"/>
      <c r="I74" s="578"/>
      <c r="J74" s="578"/>
      <c r="K74" s="578"/>
      <c r="L74" s="578"/>
      <c r="M74" s="578"/>
      <c r="N74" s="578"/>
      <c r="O74" s="578"/>
      <c r="P74" s="578"/>
      <c r="Q74" s="578"/>
      <c r="R74" s="578"/>
      <c r="S74" s="578"/>
      <c r="T74" s="578"/>
      <c r="U74" s="578"/>
      <c r="V74" s="578"/>
    </row>
    <row r="75" spans="6:22" x14ac:dyDescent="0.3">
      <c r="F75" s="578"/>
      <c r="G75" s="578"/>
      <c r="H75" s="578"/>
      <c r="I75" s="578"/>
      <c r="J75" s="578"/>
      <c r="K75" s="578"/>
      <c r="L75" s="578"/>
      <c r="M75" s="578"/>
      <c r="N75" s="578"/>
      <c r="O75" s="578"/>
      <c r="P75" s="578"/>
      <c r="Q75" s="578"/>
      <c r="R75" s="578"/>
      <c r="S75" s="578"/>
      <c r="T75" s="578"/>
      <c r="U75" s="578"/>
      <c r="V75" s="578"/>
    </row>
    <row r="76" spans="6:22" x14ac:dyDescent="0.3">
      <c r="F76" s="578"/>
      <c r="G76" s="578"/>
      <c r="H76" s="578"/>
      <c r="I76" s="578"/>
      <c r="J76" s="578"/>
      <c r="K76" s="578"/>
      <c r="L76" s="578"/>
      <c r="M76" s="578"/>
      <c r="N76" s="578"/>
      <c r="O76" s="578"/>
      <c r="P76" s="578"/>
      <c r="Q76" s="578"/>
      <c r="R76" s="578"/>
      <c r="S76" s="578"/>
      <c r="T76" s="578"/>
      <c r="U76" s="578"/>
      <c r="V76" s="578"/>
    </row>
    <row r="77" spans="6:22" x14ac:dyDescent="0.3">
      <c r="F77" s="578"/>
      <c r="G77" s="578"/>
      <c r="H77" s="578"/>
      <c r="I77" s="578"/>
      <c r="J77" s="578"/>
      <c r="K77" s="578"/>
      <c r="L77" s="578"/>
      <c r="M77" s="578"/>
      <c r="N77" s="578"/>
      <c r="O77" s="578"/>
      <c r="P77" s="578"/>
      <c r="Q77" s="578"/>
      <c r="R77" s="578"/>
      <c r="S77" s="578"/>
      <c r="T77" s="578"/>
      <c r="U77" s="578"/>
      <c r="V77" s="578"/>
    </row>
    <row r="78" spans="6:22" ht="15" customHeight="1" x14ac:dyDescent="0.3">
      <c r="F78" s="578"/>
      <c r="G78" s="578"/>
      <c r="H78" s="578"/>
      <c r="I78" s="578"/>
      <c r="J78" s="578"/>
      <c r="K78" s="578"/>
      <c r="L78" s="578"/>
      <c r="M78" s="578"/>
      <c r="N78" s="578"/>
      <c r="O78" s="578"/>
      <c r="P78" s="578"/>
      <c r="Q78" s="578"/>
      <c r="R78" s="578"/>
      <c r="S78" s="578"/>
      <c r="T78" s="578"/>
      <c r="U78" s="578"/>
      <c r="V78" s="578"/>
    </row>
    <row r="79" spans="6:22" x14ac:dyDescent="0.3">
      <c r="F79" s="578"/>
      <c r="G79" s="578"/>
      <c r="H79" s="578"/>
      <c r="I79" s="578"/>
      <c r="J79" s="578"/>
      <c r="K79" s="578"/>
      <c r="L79" s="578"/>
      <c r="M79" s="578"/>
      <c r="N79" s="578"/>
      <c r="O79" s="578"/>
      <c r="P79" s="578"/>
      <c r="Q79" s="578"/>
      <c r="R79" s="578"/>
      <c r="S79" s="578"/>
      <c r="T79" s="578"/>
      <c r="U79" s="578"/>
      <c r="V79" s="578"/>
    </row>
    <row r="80" spans="6:22" x14ac:dyDescent="0.3">
      <c r="F80" s="578"/>
      <c r="G80" s="578"/>
      <c r="H80" s="578"/>
      <c r="I80" s="578"/>
      <c r="J80" s="578"/>
      <c r="K80" s="578"/>
      <c r="L80" s="578"/>
      <c r="M80" s="578"/>
      <c r="N80" s="578"/>
      <c r="O80" s="578"/>
      <c r="P80" s="578"/>
      <c r="Q80" s="578"/>
      <c r="R80" s="578"/>
      <c r="S80" s="578"/>
      <c r="T80" s="578"/>
      <c r="U80" s="578"/>
      <c r="V80" s="578"/>
    </row>
    <row r="81" spans="6:22" x14ac:dyDescent="0.3">
      <c r="F81" s="578"/>
      <c r="G81" s="578"/>
      <c r="H81" s="578"/>
      <c r="I81" s="578"/>
      <c r="J81" s="578"/>
      <c r="K81" s="578"/>
      <c r="L81" s="578"/>
      <c r="M81" s="578"/>
      <c r="N81" s="578"/>
      <c r="O81" s="578"/>
      <c r="P81" s="578"/>
      <c r="Q81" s="578"/>
      <c r="R81" s="578"/>
      <c r="S81" s="578"/>
      <c r="T81" s="578"/>
      <c r="U81" s="578"/>
      <c r="V81" s="578"/>
    </row>
    <row r="82" spans="6:22" x14ac:dyDescent="0.3">
      <c r="F82"/>
      <c r="G82"/>
      <c r="H82"/>
      <c r="I82"/>
      <c r="J82"/>
      <c r="K82" s="362"/>
      <c r="L82"/>
      <c r="M82"/>
      <c r="N82"/>
      <c r="O82"/>
      <c r="P82"/>
      <c r="Q82"/>
      <c r="R82"/>
      <c r="S82"/>
      <c r="T82"/>
      <c r="U82"/>
      <c r="V82"/>
    </row>
    <row r="83" spans="6:22" x14ac:dyDescent="0.3">
      <c r="F83" s="32"/>
      <c r="G83" s="33"/>
      <c r="H83" s="33"/>
      <c r="I83" s="33"/>
      <c r="J83" s="33"/>
      <c r="K83" s="33"/>
      <c r="L83" s="33"/>
      <c r="M83" s="33"/>
      <c r="N83" s="34"/>
      <c r="O83"/>
      <c r="P83" s="727" t="s">
        <v>403</v>
      </c>
      <c r="Q83" s="728"/>
      <c r="R83" s="728"/>
      <c r="S83" s="728"/>
      <c r="T83" s="728"/>
      <c r="U83" s="728"/>
      <c r="V83" s="729"/>
    </row>
    <row r="84" spans="6:22" x14ac:dyDescent="0.3">
      <c r="F84" s="76"/>
      <c r="G84" s="686" t="s">
        <v>391</v>
      </c>
      <c r="H84" s="686"/>
      <c r="I84" s="363"/>
      <c r="J84" s="429" t="s">
        <v>395</v>
      </c>
      <c r="K84" s="508"/>
      <c r="L84" s="508"/>
      <c r="M84" s="430"/>
      <c r="N84" s="35"/>
      <c r="O84"/>
      <c r="P84" s="437" t="s">
        <v>404</v>
      </c>
      <c r="Q84" s="438"/>
      <c r="R84" s="438"/>
      <c r="S84" s="438"/>
      <c r="T84" s="438"/>
      <c r="U84" s="438"/>
      <c r="V84" s="439"/>
    </row>
    <row r="85" spans="6:22" x14ac:dyDescent="0.3">
      <c r="F85" s="76"/>
      <c r="G85" s="364"/>
      <c r="H85" s="365"/>
      <c r="I85" s="365"/>
      <c r="J85" s="145"/>
      <c r="K85" s="145"/>
      <c r="L85" s="145"/>
      <c r="M85" s="145"/>
      <c r="N85" s="35"/>
      <c r="O85"/>
      <c r="P85" s="440"/>
      <c r="Q85" s="730"/>
      <c r="R85" s="730"/>
      <c r="S85" s="730"/>
      <c r="T85" s="730"/>
      <c r="U85" s="730"/>
      <c r="V85" s="442"/>
    </row>
    <row r="86" spans="6:22" ht="21" customHeight="1" x14ac:dyDescent="0.3">
      <c r="F86" s="76"/>
      <c r="G86" s="686" t="s">
        <v>392</v>
      </c>
      <c r="H86" s="686"/>
      <c r="I86" s="363"/>
      <c r="J86" s="429" t="s">
        <v>398</v>
      </c>
      <c r="K86" s="508"/>
      <c r="L86" s="508"/>
      <c r="M86" s="430"/>
      <c r="N86" s="35"/>
      <c r="O86"/>
      <c r="P86" s="440"/>
      <c r="Q86" s="730"/>
      <c r="R86" s="730"/>
      <c r="S86" s="730"/>
      <c r="T86" s="730"/>
      <c r="U86" s="730"/>
      <c r="V86" s="442"/>
    </row>
    <row r="87" spans="6:22" x14ac:dyDescent="0.3">
      <c r="F87" s="76"/>
      <c r="G87" s="145"/>
      <c r="H87" s="145"/>
      <c r="I87" s="145"/>
      <c r="J87" s="145"/>
      <c r="K87" s="145"/>
      <c r="L87" s="145"/>
      <c r="M87" s="145"/>
      <c r="N87" s="35"/>
      <c r="O87"/>
      <c r="P87" s="440"/>
      <c r="Q87" s="730"/>
      <c r="R87" s="730"/>
      <c r="S87" s="730"/>
      <c r="T87" s="730"/>
      <c r="U87" s="730"/>
      <c r="V87" s="442"/>
    </row>
    <row r="88" spans="6:22" x14ac:dyDescent="0.3">
      <c r="F88" s="76"/>
      <c r="G88" s="145"/>
      <c r="H88" s="145"/>
      <c r="I88" s="145"/>
      <c r="J88" s="145"/>
      <c r="K88" s="145"/>
      <c r="L88" s="145"/>
      <c r="M88" s="145"/>
      <c r="N88" s="35"/>
      <c r="O88"/>
      <c r="P88" s="440"/>
      <c r="Q88" s="730"/>
      <c r="R88" s="730"/>
      <c r="S88" s="730"/>
      <c r="T88" s="730"/>
      <c r="U88" s="730"/>
      <c r="V88" s="442"/>
    </row>
    <row r="89" spans="6:22" x14ac:dyDescent="0.3">
      <c r="F89" s="76"/>
      <c r="G89" s="364"/>
      <c r="H89" s="365"/>
      <c r="I89" s="365"/>
      <c r="J89" s="145"/>
      <c r="K89" s="145"/>
      <c r="L89" s="145"/>
      <c r="M89" s="145"/>
      <c r="N89" s="35"/>
      <c r="O89"/>
      <c r="P89" s="78"/>
      <c r="Q89" s="367"/>
      <c r="R89" s="367"/>
      <c r="S89" s="367"/>
      <c r="T89" s="367"/>
      <c r="U89" s="367"/>
      <c r="V89" s="80"/>
    </row>
    <row r="90" spans="6:22" x14ac:dyDescent="0.3">
      <c r="F90" s="76"/>
      <c r="G90" s="686" t="s">
        <v>394</v>
      </c>
      <c r="H90" s="686"/>
      <c r="I90" s="363"/>
      <c r="J90" s="424">
        <v>1</v>
      </c>
      <c r="K90" s="527"/>
      <c r="L90" s="527"/>
      <c r="M90" s="425"/>
      <c r="N90" s="35"/>
      <c r="O90"/>
      <c r="P90" s="36"/>
      <c r="Q90" s="451" t="str">
        <f>CONCATENATE((INDEX('Installation Savings'!A1:I7,MATCH(J86,'Installation Savings'!A2:A7,0),MATCH(J84,'Installation Savings'!A1:I1,0))*J90)," kWh")</f>
        <v>1100 kWh</v>
      </c>
      <c r="R90" s="726"/>
      <c r="S90" s="726"/>
      <c r="T90" s="726"/>
      <c r="U90" s="726"/>
      <c r="V90" s="49"/>
    </row>
    <row r="91" spans="6:22" x14ac:dyDescent="0.3">
      <c r="F91" s="77"/>
      <c r="G91" s="146"/>
      <c r="H91" s="39"/>
      <c r="I91" s="39"/>
      <c r="J91" s="39"/>
      <c r="K91" s="39"/>
      <c r="L91" s="39"/>
      <c r="M91" s="39"/>
      <c r="N91" s="40"/>
      <c r="O91"/>
      <c r="P91" s="38"/>
      <c r="Q91" s="50"/>
      <c r="R91" s="50"/>
      <c r="S91" s="50"/>
      <c r="T91" s="50"/>
      <c r="U91" s="50"/>
      <c r="V91" s="51"/>
    </row>
    <row r="92" spans="6:22" x14ac:dyDescent="0.3">
      <c r="F92"/>
      <c r="G92"/>
      <c r="H92"/>
      <c r="I92"/>
      <c r="J92"/>
      <c r="K92"/>
      <c r="L92"/>
      <c r="M92"/>
      <c r="N92"/>
      <c r="O92"/>
      <c r="P92"/>
      <c r="Q92"/>
      <c r="R92"/>
      <c r="S92"/>
      <c r="T92"/>
      <c r="U92"/>
      <c r="V92"/>
    </row>
    <row r="93" spans="6:22" x14ac:dyDescent="0.3">
      <c r="F93" s="354" t="s">
        <v>202</v>
      </c>
      <c r="G93"/>
      <c r="H93"/>
      <c r="I93"/>
      <c r="J93"/>
      <c r="K93"/>
      <c r="L93"/>
      <c r="M93"/>
      <c r="N93"/>
      <c r="O93"/>
      <c r="P93"/>
      <c r="Q93"/>
      <c r="R93"/>
      <c r="S93"/>
      <c r="T93"/>
      <c r="U93"/>
      <c r="V93"/>
    </row>
    <row r="94" spans="6:22" ht="14.4" customHeight="1" x14ac:dyDescent="0.3">
      <c r="F94" s="639" t="s">
        <v>1081</v>
      </c>
      <c r="G94" s="639"/>
      <c r="H94" s="639"/>
      <c r="I94" s="639"/>
      <c r="J94" s="639"/>
      <c r="K94" s="639"/>
      <c r="L94" s="639"/>
      <c r="M94" s="639"/>
      <c r="N94" s="639"/>
      <c r="O94" s="639"/>
      <c r="P94" s="639"/>
      <c r="Q94" s="639"/>
      <c r="R94" s="639"/>
      <c r="S94" s="639"/>
      <c r="T94" s="639"/>
      <c r="U94" s="639"/>
      <c r="V94" s="639"/>
    </row>
    <row r="95" spans="6:22" ht="43.5" customHeight="1" x14ac:dyDescent="0.3">
      <c r="F95" s="639"/>
      <c r="G95" s="639"/>
      <c r="H95" s="639"/>
      <c r="I95" s="639"/>
      <c r="J95" s="639"/>
      <c r="K95" s="639"/>
      <c r="L95" s="639"/>
      <c r="M95" s="639"/>
      <c r="N95" s="639"/>
      <c r="O95" s="639"/>
      <c r="P95" s="639"/>
      <c r="Q95" s="639"/>
      <c r="R95" s="639"/>
      <c r="S95" s="639"/>
      <c r="T95" s="639"/>
      <c r="U95" s="639"/>
      <c r="V95" s="639"/>
    </row>
    <row r="96" spans="6:22" ht="43.5" customHeight="1" x14ac:dyDescent="0.3">
      <c r="F96" s="639"/>
      <c r="G96" s="639"/>
      <c r="H96" s="639"/>
      <c r="I96" s="639"/>
      <c r="J96" s="639"/>
      <c r="K96" s="639"/>
      <c r="L96" s="639"/>
      <c r="M96" s="639"/>
      <c r="N96" s="639"/>
      <c r="O96" s="639"/>
      <c r="P96" s="639"/>
      <c r="Q96" s="639"/>
      <c r="R96" s="639"/>
      <c r="S96" s="639"/>
      <c r="T96" s="639"/>
      <c r="U96" s="639"/>
      <c r="V96" s="639"/>
    </row>
    <row r="97" spans="6:22" ht="11.4" customHeight="1" x14ac:dyDescent="0.3">
      <c r="F97" s="639"/>
      <c r="G97" s="639"/>
      <c r="H97" s="639"/>
      <c r="I97" s="639"/>
      <c r="J97" s="639"/>
      <c r="K97" s="639"/>
      <c r="L97" s="639"/>
      <c r="M97" s="639"/>
      <c r="N97" s="639"/>
      <c r="O97" s="639"/>
      <c r="P97" s="639"/>
      <c r="Q97" s="639"/>
      <c r="R97" s="639"/>
      <c r="S97" s="639"/>
      <c r="T97" s="639"/>
      <c r="U97" s="639"/>
      <c r="V97" s="639"/>
    </row>
    <row r="98" spans="6:22" ht="17.399999999999999" customHeight="1" x14ac:dyDescent="0.3">
      <c r="F98" s="639"/>
      <c r="G98" s="639"/>
      <c r="H98" s="639"/>
      <c r="I98" s="639"/>
      <c r="J98" s="639"/>
      <c r="K98" s="639"/>
      <c r="L98" s="639"/>
      <c r="M98" s="639"/>
      <c r="N98" s="639"/>
      <c r="O98" s="639"/>
      <c r="P98" s="639"/>
      <c r="Q98" s="639"/>
      <c r="R98" s="639"/>
      <c r="S98" s="639"/>
      <c r="T98" s="639"/>
      <c r="U98" s="639"/>
      <c r="V98" s="639"/>
    </row>
    <row r="99" spans="6:22" ht="17.399999999999999" customHeight="1" x14ac:dyDescent="0.3">
      <c r="F99" s="639"/>
      <c r="G99" s="639"/>
      <c r="H99" s="639"/>
      <c r="I99" s="639"/>
      <c r="J99" s="639"/>
      <c r="K99" s="639"/>
      <c r="L99" s="639"/>
      <c r="M99" s="639"/>
      <c r="N99" s="639"/>
      <c r="O99" s="639"/>
      <c r="P99" s="639"/>
      <c r="Q99" s="639"/>
      <c r="R99" s="639"/>
      <c r="S99" s="639"/>
      <c r="T99" s="639"/>
      <c r="U99" s="639"/>
      <c r="V99" s="639"/>
    </row>
    <row r="100" spans="6:22" ht="43.5" customHeight="1" x14ac:dyDescent="0.3">
      <c r="F100" s="639"/>
      <c r="G100" s="639"/>
      <c r="H100" s="639"/>
      <c r="I100" s="639"/>
      <c r="J100" s="639"/>
      <c r="K100" s="639"/>
      <c r="L100" s="639"/>
      <c r="M100" s="639"/>
      <c r="N100" s="639"/>
      <c r="O100" s="639"/>
      <c r="P100" s="639"/>
      <c r="Q100" s="639"/>
      <c r="R100" s="639"/>
      <c r="S100" s="639"/>
      <c r="T100" s="639"/>
      <c r="U100" s="639"/>
      <c r="V100" s="639"/>
    </row>
    <row r="101" spans="6:22" ht="51" customHeight="1" x14ac:dyDescent="0.3">
      <c r="F101" s="639"/>
      <c r="G101" s="639"/>
      <c r="H101" s="639"/>
      <c r="I101" s="639"/>
      <c r="J101" s="639"/>
      <c r="K101" s="639"/>
      <c r="L101" s="639"/>
      <c r="M101" s="639"/>
      <c r="N101" s="639"/>
      <c r="O101" s="639"/>
      <c r="P101" s="639"/>
      <c r="Q101" s="639"/>
      <c r="R101" s="639"/>
      <c r="S101" s="639"/>
      <c r="T101" s="639"/>
      <c r="U101" s="639"/>
      <c r="V101" s="639"/>
    </row>
    <row r="102" spans="6:22" x14ac:dyDescent="0.3">
      <c r="F102"/>
      <c r="G102" s="345"/>
      <c r="H102" s="345"/>
      <c r="I102" s="345"/>
      <c r="J102" s="345"/>
      <c r="K102" s="345"/>
      <c r="L102" s="345"/>
      <c r="M102" s="345"/>
      <c r="N102" s="345"/>
      <c r="O102"/>
      <c r="P102" s="345"/>
      <c r="Q102" s="345"/>
      <c r="R102" s="345"/>
      <c r="S102" s="345"/>
      <c r="T102" s="345"/>
      <c r="U102" s="345"/>
      <c r="V102" s="345"/>
    </row>
    <row r="103" spans="6:22" x14ac:dyDescent="0.3">
      <c r="F103" s="354" t="s">
        <v>205</v>
      </c>
      <c r="G103"/>
      <c r="H103"/>
      <c r="I103"/>
      <c r="J103"/>
      <c r="K103"/>
      <c r="L103"/>
      <c r="M103"/>
      <c r="N103"/>
      <c r="O103"/>
      <c r="P103"/>
      <c r="Q103"/>
      <c r="R103"/>
      <c r="S103"/>
      <c r="T103"/>
      <c r="U103" s="345"/>
      <c r="V103" s="345"/>
    </row>
    <row r="104" spans="6:22" x14ac:dyDescent="0.3">
      <c r="F104" s="468" t="s">
        <v>17</v>
      </c>
      <c r="G104" s="455"/>
      <c r="H104" s="455"/>
      <c r="I104" s="455"/>
      <c r="J104" s="455" t="s">
        <v>18</v>
      </c>
      <c r="K104" s="455"/>
      <c r="L104" s="455"/>
      <c r="M104" s="455"/>
      <c r="N104" s="455"/>
      <c r="O104" s="455" t="s">
        <v>19</v>
      </c>
      <c r="P104" s="455"/>
      <c r="Q104" s="455"/>
      <c r="R104" s="455"/>
      <c r="S104" s="455"/>
      <c r="T104" s="456"/>
      <c r="U104" s="345"/>
      <c r="V104" s="345"/>
    </row>
    <row r="105" spans="6:22" ht="37.200000000000003" customHeight="1" x14ac:dyDescent="0.3">
      <c r="F105" s="720" t="s">
        <v>1051</v>
      </c>
      <c r="G105" s="721"/>
      <c r="H105" s="721"/>
      <c r="I105" s="722"/>
      <c r="J105" s="723" t="s">
        <v>1061</v>
      </c>
      <c r="K105" s="724"/>
      <c r="L105" s="724"/>
      <c r="M105" s="724"/>
      <c r="N105" s="725"/>
      <c r="O105" s="523" t="s">
        <v>1637</v>
      </c>
      <c r="P105" s="457"/>
      <c r="Q105" s="457"/>
      <c r="R105" s="457"/>
      <c r="S105" s="457"/>
      <c r="T105" s="458"/>
      <c r="U105" s="345"/>
      <c r="V105" s="345"/>
    </row>
    <row r="106" spans="6:22" ht="31.2" customHeight="1" x14ac:dyDescent="0.3">
      <c r="F106" s="714" t="s">
        <v>1704</v>
      </c>
      <c r="G106" s="715"/>
      <c r="H106" s="715"/>
      <c r="I106" s="716"/>
      <c r="J106" s="717" t="s">
        <v>1062</v>
      </c>
      <c r="K106" s="718"/>
      <c r="L106" s="718"/>
      <c r="M106" s="718"/>
      <c r="N106" s="719"/>
      <c r="O106" s="638" t="s">
        <v>1072</v>
      </c>
      <c r="P106" s="457"/>
      <c r="Q106" s="457"/>
      <c r="R106" s="457"/>
      <c r="S106" s="457"/>
      <c r="T106" s="458"/>
      <c r="U106" s="345"/>
      <c r="V106" s="345"/>
    </row>
    <row r="107" spans="6:22" ht="40.200000000000003" customHeight="1" x14ac:dyDescent="0.3">
      <c r="F107" s="714" t="s">
        <v>1052</v>
      </c>
      <c r="G107" s="715"/>
      <c r="H107" s="715"/>
      <c r="I107" s="716"/>
      <c r="J107" s="717" t="s">
        <v>1063</v>
      </c>
      <c r="K107" s="718"/>
      <c r="L107" s="718"/>
      <c r="M107" s="718"/>
      <c r="N107" s="719"/>
      <c r="O107" s="523" t="s">
        <v>1073</v>
      </c>
      <c r="P107" s="457"/>
      <c r="Q107" s="457"/>
      <c r="R107" s="457"/>
      <c r="S107" s="457"/>
      <c r="T107" s="458"/>
      <c r="U107" s="345"/>
      <c r="V107" s="345"/>
    </row>
    <row r="108" spans="6:22" ht="34.200000000000003" customHeight="1" x14ac:dyDescent="0.3">
      <c r="F108" s="714" t="s">
        <v>1053</v>
      </c>
      <c r="G108" s="715"/>
      <c r="H108" s="715"/>
      <c r="I108" s="716"/>
      <c r="J108" s="717" t="s">
        <v>1064</v>
      </c>
      <c r="K108" s="718"/>
      <c r="L108" s="718"/>
      <c r="M108" s="718"/>
      <c r="N108" s="719"/>
      <c r="O108" s="523" t="s">
        <v>1074</v>
      </c>
      <c r="P108" s="457"/>
      <c r="Q108" s="457"/>
      <c r="R108" s="457"/>
      <c r="S108" s="457"/>
      <c r="T108" s="458"/>
      <c r="U108"/>
      <c r="V108"/>
    </row>
    <row r="109" spans="6:22" ht="41.4" customHeight="1" x14ac:dyDescent="0.3">
      <c r="F109" s="714" t="s">
        <v>1054</v>
      </c>
      <c r="G109" s="715"/>
      <c r="H109" s="715"/>
      <c r="I109" s="716"/>
      <c r="J109" s="717" t="s">
        <v>1065</v>
      </c>
      <c r="K109" s="718"/>
      <c r="L109" s="718"/>
      <c r="M109" s="718"/>
      <c r="N109" s="719"/>
      <c r="O109" s="523" t="s">
        <v>1075</v>
      </c>
      <c r="P109" s="457"/>
      <c r="Q109" s="457"/>
      <c r="R109" s="457"/>
      <c r="S109" s="457"/>
      <c r="T109" s="458"/>
      <c r="U109"/>
      <c r="V109"/>
    </row>
    <row r="110" spans="6:22" ht="40.950000000000003" customHeight="1" x14ac:dyDescent="0.3">
      <c r="F110" s="714" t="s">
        <v>1055</v>
      </c>
      <c r="G110" s="715"/>
      <c r="H110" s="715"/>
      <c r="I110" s="716"/>
      <c r="J110" s="717" t="s">
        <v>1066</v>
      </c>
      <c r="K110" s="718"/>
      <c r="L110" s="718"/>
      <c r="M110" s="718"/>
      <c r="N110" s="719"/>
      <c r="O110" s="523" t="s">
        <v>1705</v>
      </c>
      <c r="P110" s="457"/>
      <c r="Q110" s="457"/>
      <c r="R110" s="457"/>
      <c r="S110" s="457"/>
      <c r="T110" s="458"/>
      <c r="U110"/>
      <c r="V110"/>
    </row>
    <row r="111" spans="6:22" ht="37.200000000000003" customHeight="1" x14ac:dyDescent="0.3">
      <c r="F111" s="714" t="s">
        <v>1056</v>
      </c>
      <c r="G111" s="715"/>
      <c r="H111" s="715"/>
      <c r="I111" s="716"/>
      <c r="J111" s="717" t="s">
        <v>1067</v>
      </c>
      <c r="K111" s="718"/>
      <c r="L111" s="718"/>
      <c r="M111" s="718"/>
      <c r="N111" s="719"/>
      <c r="O111" s="523" t="s">
        <v>1076</v>
      </c>
      <c r="P111" s="457"/>
      <c r="Q111" s="457"/>
      <c r="R111" s="457"/>
      <c r="S111" s="457"/>
      <c r="T111" s="458"/>
      <c r="U111"/>
      <c r="V111"/>
    </row>
    <row r="112" spans="6:22" ht="40.950000000000003" customHeight="1" x14ac:dyDescent="0.3">
      <c r="F112" s="714" t="s">
        <v>1057</v>
      </c>
      <c r="G112" s="715"/>
      <c r="H112" s="715"/>
      <c r="I112" s="716"/>
      <c r="J112" s="717" t="s">
        <v>1068</v>
      </c>
      <c r="K112" s="718"/>
      <c r="L112" s="718"/>
      <c r="M112" s="718"/>
      <c r="N112" s="719"/>
      <c r="O112" s="523" t="s">
        <v>1077</v>
      </c>
      <c r="P112" s="457"/>
      <c r="Q112" s="457"/>
      <c r="R112" s="457"/>
      <c r="S112" s="457"/>
      <c r="T112" s="458"/>
      <c r="U112"/>
      <c r="V112"/>
    </row>
    <row r="113" spans="6:22" ht="51" customHeight="1" x14ac:dyDescent="0.3">
      <c r="F113" s="714" t="s">
        <v>1058</v>
      </c>
      <c r="G113" s="715"/>
      <c r="H113" s="715"/>
      <c r="I113" s="716"/>
      <c r="J113" s="717" t="s">
        <v>1069</v>
      </c>
      <c r="K113" s="718"/>
      <c r="L113" s="718"/>
      <c r="M113" s="718"/>
      <c r="N113" s="719"/>
      <c r="O113" s="523" t="s">
        <v>1078</v>
      </c>
      <c r="P113" s="457"/>
      <c r="Q113" s="457"/>
      <c r="R113" s="457"/>
      <c r="S113" s="457"/>
      <c r="T113" s="458"/>
      <c r="U113"/>
      <c r="V113"/>
    </row>
    <row r="114" spans="6:22" ht="31.2" customHeight="1" x14ac:dyDescent="0.3">
      <c r="F114" s="714" t="s">
        <v>1059</v>
      </c>
      <c r="G114" s="715"/>
      <c r="H114" s="715"/>
      <c r="I114" s="716"/>
      <c r="J114" s="717" t="s">
        <v>1070</v>
      </c>
      <c r="K114" s="718"/>
      <c r="L114" s="718"/>
      <c r="M114" s="718"/>
      <c r="N114" s="719"/>
      <c r="O114" s="523" t="s">
        <v>1079</v>
      </c>
      <c r="P114" s="457"/>
      <c r="Q114" s="457"/>
      <c r="R114" s="457"/>
      <c r="S114" s="457"/>
      <c r="T114" s="458"/>
      <c r="U114"/>
      <c r="V114"/>
    </row>
    <row r="115" spans="6:22" ht="25.95" customHeight="1" x14ac:dyDescent="0.3">
      <c r="F115" s="714" t="s">
        <v>1060</v>
      </c>
      <c r="G115" s="715"/>
      <c r="H115" s="715"/>
      <c r="I115" s="716"/>
      <c r="J115" s="717" t="s">
        <v>1071</v>
      </c>
      <c r="K115" s="718"/>
      <c r="L115" s="718"/>
      <c r="M115" s="718"/>
      <c r="N115" s="719"/>
      <c r="O115" s="523" t="s">
        <v>1080</v>
      </c>
      <c r="P115" s="457"/>
      <c r="Q115" s="457"/>
      <c r="R115" s="457"/>
      <c r="S115" s="457"/>
      <c r="T115" s="458"/>
      <c r="U115"/>
      <c r="V115"/>
    </row>
    <row r="116" spans="6:22" ht="41.4" customHeight="1" x14ac:dyDescent="0.3">
      <c r="F116" s="714" t="s">
        <v>1200</v>
      </c>
      <c r="G116" s="715"/>
      <c r="H116" s="715"/>
      <c r="I116" s="716"/>
      <c r="J116" s="717" t="s">
        <v>1204</v>
      </c>
      <c r="K116" s="718"/>
      <c r="L116" s="718"/>
      <c r="M116" s="718"/>
      <c r="N116" s="719"/>
      <c r="O116" s="523" t="s">
        <v>1208</v>
      </c>
      <c r="P116" s="457"/>
      <c r="Q116" s="457"/>
      <c r="R116" s="457"/>
      <c r="S116" s="457"/>
      <c r="T116" s="458"/>
      <c r="U116"/>
      <c r="V116"/>
    </row>
    <row r="117" spans="6:22" ht="31.95" customHeight="1" x14ac:dyDescent="0.3">
      <c r="F117" s="714" t="s">
        <v>1201</v>
      </c>
      <c r="G117" s="715"/>
      <c r="H117" s="715"/>
      <c r="I117" s="716"/>
      <c r="J117" s="717" t="s">
        <v>1205</v>
      </c>
      <c r="K117" s="718"/>
      <c r="L117" s="718"/>
      <c r="M117" s="718"/>
      <c r="N117" s="719"/>
      <c r="O117" s="638" t="s">
        <v>1706</v>
      </c>
      <c r="P117" s="457"/>
      <c r="Q117" s="457"/>
      <c r="R117" s="457"/>
      <c r="S117" s="457"/>
      <c r="T117" s="458"/>
      <c r="U117"/>
      <c r="V117"/>
    </row>
    <row r="118" spans="6:22" ht="16.95" customHeight="1" x14ac:dyDescent="0.3">
      <c r="F118" s="714" t="s">
        <v>1202</v>
      </c>
      <c r="G118" s="715"/>
      <c r="H118" s="715"/>
      <c r="I118" s="716"/>
      <c r="J118" s="717" t="s">
        <v>1206</v>
      </c>
      <c r="K118" s="718"/>
      <c r="L118" s="718"/>
      <c r="M118" s="718"/>
      <c r="N118" s="719"/>
      <c r="O118" s="638" t="s">
        <v>1707</v>
      </c>
      <c r="P118" s="457"/>
      <c r="Q118" s="457"/>
      <c r="R118" s="457"/>
      <c r="S118" s="457"/>
      <c r="T118" s="458"/>
      <c r="U118"/>
      <c r="V118"/>
    </row>
    <row r="119" spans="6:22" ht="42" customHeight="1" x14ac:dyDescent="0.3">
      <c r="F119" s="714" t="s">
        <v>1203</v>
      </c>
      <c r="G119" s="715"/>
      <c r="H119" s="715"/>
      <c r="I119" s="716"/>
      <c r="J119" s="717" t="s">
        <v>1207</v>
      </c>
      <c r="K119" s="718"/>
      <c r="L119" s="718"/>
      <c r="M119" s="718"/>
      <c r="N119" s="719"/>
      <c r="O119" s="523" t="s">
        <v>1209</v>
      </c>
      <c r="P119" s="457"/>
      <c r="Q119" s="457"/>
      <c r="R119" s="457"/>
      <c r="S119" s="457"/>
      <c r="T119" s="458"/>
      <c r="U119"/>
      <c r="V119"/>
    </row>
    <row r="125" spans="6:22" ht="37.950000000000003" customHeight="1" x14ac:dyDescent="0.3"/>
    <row r="126" spans="6:22" ht="28.95" customHeight="1" x14ac:dyDescent="0.3"/>
    <row r="127" spans="6:22" ht="38.4" customHeight="1" x14ac:dyDescent="0.3"/>
    <row r="128" spans="6:22" ht="28.95" customHeight="1" x14ac:dyDescent="0.3"/>
    <row r="129" ht="26.4" customHeight="1" x14ac:dyDescent="0.3"/>
  </sheetData>
  <mergeCells count="80">
    <mergeCell ref="B26:D26"/>
    <mergeCell ref="B28:D29"/>
    <mergeCell ref="B21:D21"/>
    <mergeCell ref="B22:D22"/>
    <mergeCell ref="B23:D23"/>
    <mergeCell ref="B24:D24"/>
    <mergeCell ref="B25:D25"/>
    <mergeCell ref="F9:T19"/>
    <mergeCell ref="F22:T52"/>
    <mergeCell ref="F55:T61"/>
    <mergeCell ref="G68:H68"/>
    <mergeCell ref="J68:M68"/>
    <mergeCell ref="Q68:R68"/>
    <mergeCell ref="T68:U68"/>
    <mergeCell ref="P63:V63"/>
    <mergeCell ref="G64:H64"/>
    <mergeCell ref="J64:M64"/>
    <mergeCell ref="P64:V67"/>
    <mergeCell ref="G66:H66"/>
    <mergeCell ref="J66:M66"/>
    <mergeCell ref="P83:V83"/>
    <mergeCell ref="G84:H84"/>
    <mergeCell ref="J84:M84"/>
    <mergeCell ref="P84:V88"/>
    <mergeCell ref="G86:H86"/>
    <mergeCell ref="J86:M86"/>
    <mergeCell ref="G90:H90"/>
    <mergeCell ref="J90:M90"/>
    <mergeCell ref="Q90:U90"/>
    <mergeCell ref="F104:I104"/>
    <mergeCell ref="J104:N104"/>
    <mergeCell ref="O104:T104"/>
    <mergeCell ref="F105:I105"/>
    <mergeCell ref="J105:N105"/>
    <mergeCell ref="O105:T105"/>
    <mergeCell ref="F106:I106"/>
    <mergeCell ref="J106:N106"/>
    <mergeCell ref="O106:T106"/>
    <mergeCell ref="F107:I107"/>
    <mergeCell ref="J107:N107"/>
    <mergeCell ref="O107:T107"/>
    <mergeCell ref="F108:I108"/>
    <mergeCell ref="J108:N108"/>
    <mergeCell ref="O108:T108"/>
    <mergeCell ref="F109:I109"/>
    <mergeCell ref="J109:N109"/>
    <mergeCell ref="O109:T109"/>
    <mergeCell ref="F110:I110"/>
    <mergeCell ref="J110:N110"/>
    <mergeCell ref="O110:T110"/>
    <mergeCell ref="F111:I111"/>
    <mergeCell ref="J111:N111"/>
    <mergeCell ref="O111:T111"/>
    <mergeCell ref="F112:I112"/>
    <mergeCell ref="J112:N112"/>
    <mergeCell ref="O112:T112"/>
    <mergeCell ref="J116:N116"/>
    <mergeCell ref="O116:T116"/>
    <mergeCell ref="F113:I113"/>
    <mergeCell ref="J113:N113"/>
    <mergeCell ref="O113:T113"/>
    <mergeCell ref="F114:I114"/>
    <mergeCell ref="J114:N114"/>
    <mergeCell ref="O114:T114"/>
    <mergeCell ref="F119:I119"/>
    <mergeCell ref="J119:N119"/>
    <mergeCell ref="O119:T119"/>
    <mergeCell ref="F71:V72"/>
    <mergeCell ref="F74:V81"/>
    <mergeCell ref="F94:V101"/>
    <mergeCell ref="F117:I117"/>
    <mergeCell ref="J117:N117"/>
    <mergeCell ref="O117:T117"/>
    <mergeCell ref="F118:I118"/>
    <mergeCell ref="J118:N118"/>
    <mergeCell ref="O118:T118"/>
    <mergeCell ref="F115:I115"/>
    <mergeCell ref="J115:N115"/>
    <mergeCell ref="O115:T115"/>
    <mergeCell ref="F116:I116"/>
  </mergeCells>
  <hyperlinks>
    <hyperlink ref="B26:D26" location="'Heating Networks'!A1" display="Heating Networks" xr:uid="{00000000-0004-0000-0F00-000000000000}"/>
    <hyperlink ref="B28:D29" location="'Logic Model'!A1" display="'Logic Model'!A1" xr:uid="{00000000-0004-0000-0F00-000001000000}"/>
    <hyperlink ref="B22:D22" location="'Energy Generation'!A1" display="Energy Generation" xr:uid="{00000000-0004-0000-0F00-000002000000}"/>
    <hyperlink ref="B23:D23" location="Transport!A1" display="Transport" xr:uid="{00000000-0004-0000-0F00-000003000000}"/>
    <hyperlink ref="B25:D25" location="'Energy Management'!A1" display="Energy Management" xr:uid="{00000000-0004-0000-0F00-000004000000}"/>
    <hyperlink ref="O105" r:id="rId1" xr:uid="{D27ED676-ED09-4F2D-89C1-38609760F702}"/>
    <hyperlink ref="O106" r:id="rId2" xr:uid="{16F102D3-0523-4E52-A7EF-D9762A17FA60}"/>
    <hyperlink ref="O107" r:id="rId3" xr:uid="{62BD2245-3730-40B9-8C61-E40BDE208452}"/>
    <hyperlink ref="O108" r:id="rId4" xr:uid="{F362F7F3-975E-4BCA-A122-DFE68AA5FCD0}"/>
    <hyperlink ref="O109" r:id="rId5" xr:uid="{0AB2640A-FC1B-4DEB-9DE2-DE3F21A221C5}"/>
    <hyperlink ref="O111" r:id="rId6" xr:uid="{D5FBD06F-99A2-4DB6-AC7E-5135369E2CA9}"/>
    <hyperlink ref="O112" r:id="rId7" xr:uid="{2ABEF507-E98D-46C0-9D66-C88703043B5E}"/>
    <hyperlink ref="O113" r:id="rId8" xr:uid="{45746C9A-448C-45B0-8CE2-FC725D3FF15E}"/>
    <hyperlink ref="O114" r:id="rId9" xr:uid="{9C62E101-FB10-418A-92A7-3902E31EB5EA}"/>
    <hyperlink ref="O115" r:id="rId10" xr:uid="{8DC074B6-38A1-49C0-9B48-AB8C376BC469}"/>
    <hyperlink ref="O116" r:id="rId11" xr:uid="{7F75E5A7-61DB-4999-9B97-8B1CCBB992BA}"/>
    <hyperlink ref="O117" r:id="rId12" xr:uid="{611B942F-5F8B-4E48-8B64-7CC033D725D1}"/>
    <hyperlink ref="O118" r:id="rId13" xr:uid="{F153130B-68D5-4FCA-865B-D91F09389616}"/>
    <hyperlink ref="O119" r:id="rId14" xr:uid="{C47CE887-ECC2-43CD-9C93-78FA7BB3FC37}"/>
    <hyperlink ref="O110" r:id="rId15" xr:uid="{F06C0E0F-510E-4C4D-A9DC-5034C57F900D}"/>
  </hyperlinks>
  <pageMargins left="0.7" right="0.7" top="0.75" bottom="0.75" header="0.3" footer="0.3"/>
  <pageSetup paperSize="9" orientation="portrait" r:id="rId16"/>
  <drawing r:id="rId17"/>
  <extLst>
    <ext xmlns:x14="http://schemas.microsoft.com/office/spreadsheetml/2009/9/main" uri="{CCE6A557-97BC-4b89-ADB6-D9C93CAAB3DF}">
      <x14:dataValidations xmlns:xm="http://schemas.microsoft.com/office/excel/2006/main" count="5">
        <x14:dataValidation type="list" allowBlank="1" showInputMessage="1" showErrorMessage="1" xr:uid="{2F7371E5-8CD2-44D8-8686-AFCB144E39D3}">
          <x14:formula1>
            <xm:f>'Retrofit Lookups'!$A$2:$A$14</xm:f>
          </x14:formula1>
          <xm:sqref>J64:M64</xm:sqref>
        </x14:dataValidation>
        <x14:dataValidation type="list" allowBlank="1" showInputMessage="1" showErrorMessage="1" xr:uid="{B975E9CC-F089-49B5-8AE0-441D32A1FA30}">
          <x14:formula1>
            <xm:f>'Installation Costs'!$A$2:$A$11</xm:f>
          </x14:formula1>
          <xm:sqref>J66:M66</xm:sqref>
        </x14:dataValidation>
        <x14:dataValidation type="list" allowBlank="1" showInputMessage="1" showErrorMessage="1" xr:uid="{84DFD069-8BDB-4712-BACE-160FAA173C63}">
          <x14:formula1>
            <xm:f>Lookups!$K$2:$K$4</xm:f>
          </x14:formula1>
          <xm:sqref>Q68:R68</xm:sqref>
        </x14:dataValidation>
        <x14:dataValidation type="list" allowBlank="1" showInputMessage="1" showErrorMessage="1" xr:uid="{A6C2CFB4-C9C8-47CD-8BAB-E2450BC27586}">
          <x14:formula1>
            <xm:f>'Installation Savings'!$B$1:$I$1</xm:f>
          </x14:formula1>
          <xm:sqref>J84:M84</xm:sqref>
        </x14:dataValidation>
        <x14:dataValidation type="list" allowBlank="1" showInputMessage="1" showErrorMessage="1" xr:uid="{4EF716F0-4F23-4987-8F5F-3017D241CC2E}">
          <x14:formula1>
            <xm:f>'Installation Savings'!$A$2:$A$7</xm:f>
          </x14:formula1>
          <xm:sqref>J86:M86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0"/>
  </sheetPr>
  <dimension ref="A1:AM39"/>
  <sheetViews>
    <sheetView workbookViewId="0">
      <selection activeCell="J26" sqref="J26"/>
    </sheetView>
  </sheetViews>
  <sheetFormatPr defaultColWidth="9.109375" defaultRowHeight="14.4" x14ac:dyDescent="0.3"/>
  <cols>
    <col min="1" max="1" width="46.44140625" style="61" customWidth="1"/>
    <col min="2" max="38" width="12.5546875" style="61" customWidth="1"/>
    <col min="39" max="16384" width="9.109375" style="61"/>
  </cols>
  <sheetData>
    <row r="1" spans="1:39" ht="58.2" thickBot="1" x14ac:dyDescent="0.35">
      <c r="B1" s="62" t="s">
        <v>350</v>
      </c>
      <c r="C1" s="62" t="s">
        <v>351</v>
      </c>
      <c r="D1" s="62" t="s">
        <v>352</v>
      </c>
      <c r="E1" s="62" t="s">
        <v>353</v>
      </c>
      <c r="F1" s="62" t="s">
        <v>354</v>
      </c>
      <c r="G1" s="62" t="s">
        <v>355</v>
      </c>
      <c r="H1" s="62" t="s">
        <v>356</v>
      </c>
      <c r="I1" s="62" t="s">
        <v>357</v>
      </c>
      <c r="J1" s="62" t="s">
        <v>358</v>
      </c>
      <c r="K1" s="62" t="s">
        <v>359</v>
      </c>
      <c r="L1" s="62" t="s">
        <v>360</v>
      </c>
      <c r="M1" s="62" t="s">
        <v>361</v>
      </c>
      <c r="N1" s="62" t="s">
        <v>362</v>
      </c>
      <c r="O1" s="62" t="s">
        <v>363</v>
      </c>
      <c r="P1" s="62" t="s">
        <v>364</v>
      </c>
      <c r="Q1" s="62" t="s">
        <v>365</v>
      </c>
      <c r="R1" s="62" t="s">
        <v>366</v>
      </c>
      <c r="S1" s="62" t="s">
        <v>367</v>
      </c>
      <c r="T1" s="62" t="s">
        <v>368</v>
      </c>
      <c r="U1" s="62" t="s">
        <v>369</v>
      </c>
      <c r="V1" s="62" t="s">
        <v>370</v>
      </c>
      <c r="W1" s="62" t="s">
        <v>371</v>
      </c>
      <c r="X1" s="62" t="s">
        <v>372</v>
      </c>
      <c r="Y1" s="62" t="s">
        <v>373</v>
      </c>
      <c r="Z1" s="62" t="s">
        <v>374</v>
      </c>
      <c r="AA1" s="62" t="s">
        <v>375</v>
      </c>
      <c r="AB1" s="62" t="s">
        <v>376</v>
      </c>
      <c r="AC1" s="62" t="s">
        <v>377</v>
      </c>
      <c r="AD1" s="62" t="s">
        <v>378</v>
      </c>
      <c r="AE1" s="62" t="s">
        <v>379</v>
      </c>
      <c r="AF1" s="62" t="s">
        <v>380</v>
      </c>
      <c r="AG1" s="62" t="s">
        <v>381</v>
      </c>
      <c r="AH1" s="62" t="s">
        <v>382</v>
      </c>
      <c r="AI1" s="62" t="s">
        <v>383</v>
      </c>
      <c r="AJ1" s="62" t="s">
        <v>384</v>
      </c>
      <c r="AK1" s="62" t="s">
        <v>385</v>
      </c>
      <c r="AL1" s="62" t="s">
        <v>386</v>
      </c>
      <c r="AM1" s="62" t="s">
        <v>390</v>
      </c>
    </row>
    <row r="2" spans="1:39" ht="15" thickBot="1" x14ac:dyDescent="0.35">
      <c r="A2" s="143" t="s">
        <v>220</v>
      </c>
      <c r="B2" s="373">
        <v>55</v>
      </c>
      <c r="C2" s="374">
        <v>94.642857142857139</v>
      </c>
      <c r="D2" s="375">
        <v>140</v>
      </c>
      <c r="E2" s="373">
        <v>55</v>
      </c>
      <c r="F2" s="374">
        <v>116</v>
      </c>
      <c r="G2" s="375">
        <v>180</v>
      </c>
      <c r="H2" s="373">
        <v>5</v>
      </c>
      <c r="I2" s="374">
        <v>5.5</v>
      </c>
      <c r="J2" s="375">
        <v>6</v>
      </c>
      <c r="K2" s="373">
        <v>25</v>
      </c>
      <c r="L2" s="374">
        <v>27.5</v>
      </c>
      <c r="M2" s="375">
        <v>30</v>
      </c>
      <c r="N2" s="373">
        <v>10</v>
      </c>
      <c r="O2" s="374">
        <v>10</v>
      </c>
      <c r="P2" s="375">
        <v>20</v>
      </c>
      <c r="Q2" s="373">
        <v>20</v>
      </c>
      <c r="R2" s="374">
        <v>40</v>
      </c>
      <c r="S2" s="375">
        <v>40</v>
      </c>
      <c r="T2" s="373">
        <v>50</v>
      </c>
      <c r="U2" s="374">
        <v>80</v>
      </c>
      <c r="V2" s="375">
        <v>100</v>
      </c>
      <c r="W2" s="373" t="s">
        <v>239</v>
      </c>
      <c r="X2" s="374">
        <v>300</v>
      </c>
      <c r="Y2" s="375">
        <v>530</v>
      </c>
      <c r="Z2" s="373">
        <v>1000</v>
      </c>
      <c r="AA2" s="374">
        <v>110</v>
      </c>
      <c r="AB2" s="374">
        <v>110</v>
      </c>
      <c r="AC2" s="374">
        <v>110</v>
      </c>
      <c r="AD2" s="374"/>
      <c r="AE2" s="375"/>
      <c r="AF2" s="373"/>
      <c r="AG2" s="374"/>
      <c r="AH2" s="375"/>
      <c r="AI2" s="373"/>
      <c r="AJ2" s="374"/>
      <c r="AK2" s="375"/>
      <c r="AL2" s="373"/>
      <c r="AM2" s="373">
        <v>340</v>
      </c>
    </row>
    <row r="3" spans="1:39" ht="15" customHeight="1" x14ac:dyDescent="0.3">
      <c r="A3" s="376" t="s">
        <v>221</v>
      </c>
      <c r="B3" s="373">
        <v>2500</v>
      </c>
      <c r="C3" s="374">
        <v>2800</v>
      </c>
      <c r="D3" s="375">
        <v>3000</v>
      </c>
      <c r="E3" s="373">
        <v>4300</v>
      </c>
      <c r="F3" s="374">
        <v>5300</v>
      </c>
      <c r="G3" s="375">
        <v>6100</v>
      </c>
      <c r="H3" s="373">
        <v>300</v>
      </c>
      <c r="I3" s="374">
        <v>380</v>
      </c>
      <c r="J3" s="375">
        <v>630</v>
      </c>
      <c r="K3" s="373">
        <v>350</v>
      </c>
      <c r="L3" s="374">
        <v>350</v>
      </c>
      <c r="M3" s="375">
        <v>350</v>
      </c>
      <c r="N3" s="373">
        <v>180</v>
      </c>
      <c r="O3" s="374">
        <v>320</v>
      </c>
      <c r="P3" s="375">
        <v>580</v>
      </c>
      <c r="Q3" s="373" t="s">
        <v>239</v>
      </c>
      <c r="R3" s="374" t="s">
        <v>239</v>
      </c>
      <c r="S3" s="375" t="s">
        <v>239</v>
      </c>
      <c r="T3" s="373" t="s">
        <v>239</v>
      </c>
      <c r="U3" s="374" t="s">
        <v>239</v>
      </c>
      <c r="V3" s="375" t="s">
        <v>239</v>
      </c>
      <c r="W3" s="373" t="s">
        <v>239</v>
      </c>
      <c r="X3" s="374">
        <v>1200</v>
      </c>
      <c r="Y3" s="375">
        <v>2400</v>
      </c>
      <c r="Z3" s="373">
        <v>3000</v>
      </c>
      <c r="AA3" s="374">
        <v>1200</v>
      </c>
      <c r="AB3" s="375">
        <v>1700</v>
      </c>
      <c r="AC3" s="373">
        <v>2500</v>
      </c>
      <c r="AD3" s="374">
        <v>1200</v>
      </c>
      <c r="AE3" s="375">
        <v>1700</v>
      </c>
      <c r="AF3" s="373">
        <v>2000</v>
      </c>
      <c r="AG3" s="374">
        <v>2500</v>
      </c>
      <c r="AH3" s="375">
        <v>2700</v>
      </c>
      <c r="AI3" s="373">
        <v>3000</v>
      </c>
      <c r="AJ3" s="374">
        <v>1900</v>
      </c>
      <c r="AK3" s="375">
        <v>2700</v>
      </c>
      <c r="AL3" s="373">
        <v>3800</v>
      </c>
      <c r="AM3" s="373">
        <v>340</v>
      </c>
    </row>
    <row r="4" spans="1:39" x14ac:dyDescent="0.3">
      <c r="A4" s="377" t="s">
        <v>222</v>
      </c>
      <c r="B4" s="373">
        <v>3000</v>
      </c>
      <c r="C4" s="374">
        <v>3500</v>
      </c>
      <c r="D4" s="375">
        <v>4000</v>
      </c>
      <c r="E4" s="373">
        <v>6700</v>
      </c>
      <c r="F4" s="374">
        <v>6700</v>
      </c>
      <c r="G4" s="375">
        <v>6700</v>
      </c>
      <c r="H4" s="373">
        <v>350</v>
      </c>
      <c r="I4" s="374">
        <v>430</v>
      </c>
      <c r="J4" s="375">
        <v>640</v>
      </c>
      <c r="K4" s="373">
        <v>350</v>
      </c>
      <c r="L4" s="374">
        <v>350</v>
      </c>
      <c r="M4" s="375">
        <v>350</v>
      </c>
      <c r="N4" s="373">
        <v>235</v>
      </c>
      <c r="O4" s="374">
        <v>430</v>
      </c>
      <c r="P4" s="375">
        <v>590</v>
      </c>
      <c r="Q4" s="373" t="s">
        <v>239</v>
      </c>
      <c r="R4" s="374" t="s">
        <v>239</v>
      </c>
      <c r="S4" s="375" t="s">
        <v>239</v>
      </c>
      <c r="T4" s="373" t="s">
        <v>239</v>
      </c>
      <c r="U4" s="374" t="s">
        <v>239</v>
      </c>
      <c r="V4" s="375" t="s">
        <v>239</v>
      </c>
      <c r="W4" s="373" t="s">
        <v>239</v>
      </c>
      <c r="X4" s="374">
        <v>3000</v>
      </c>
      <c r="Y4" s="375">
        <v>3600</v>
      </c>
      <c r="Z4" s="373">
        <v>4200</v>
      </c>
      <c r="AA4" s="374">
        <v>5300</v>
      </c>
      <c r="AB4" s="375">
        <v>5700</v>
      </c>
      <c r="AC4" s="373">
        <v>6000</v>
      </c>
      <c r="AD4" s="374">
        <v>1300</v>
      </c>
      <c r="AE4" s="375">
        <v>1800</v>
      </c>
      <c r="AF4" s="373">
        <v>2500</v>
      </c>
      <c r="AG4" s="374">
        <v>2500</v>
      </c>
      <c r="AH4" s="375">
        <v>2500</v>
      </c>
      <c r="AI4" s="373">
        <v>2500</v>
      </c>
      <c r="AJ4" s="374">
        <v>2200.2777777777778</v>
      </c>
      <c r="AK4" s="375">
        <v>3300</v>
      </c>
      <c r="AL4" s="373">
        <v>4200</v>
      </c>
      <c r="AM4" s="373">
        <v>340</v>
      </c>
    </row>
    <row r="5" spans="1:39" x14ac:dyDescent="0.3">
      <c r="A5" s="377" t="s">
        <v>223</v>
      </c>
      <c r="B5" s="373">
        <v>3000</v>
      </c>
      <c r="C5" s="374">
        <v>3700</v>
      </c>
      <c r="D5" s="375">
        <v>5000</v>
      </c>
      <c r="E5" s="373">
        <v>5500</v>
      </c>
      <c r="F5" s="374">
        <v>6800</v>
      </c>
      <c r="G5" s="375">
        <v>8000</v>
      </c>
      <c r="H5" s="373">
        <v>350</v>
      </c>
      <c r="I5" s="374">
        <v>460</v>
      </c>
      <c r="J5" s="375">
        <v>660</v>
      </c>
      <c r="K5" s="373">
        <v>350</v>
      </c>
      <c r="L5" s="374">
        <v>350</v>
      </c>
      <c r="M5" s="375">
        <v>350</v>
      </c>
      <c r="N5" s="373">
        <v>180</v>
      </c>
      <c r="O5" s="374">
        <v>350</v>
      </c>
      <c r="P5" s="375">
        <v>600</v>
      </c>
      <c r="Q5" s="373">
        <v>1300</v>
      </c>
      <c r="R5" s="374">
        <v>1600</v>
      </c>
      <c r="S5" s="375">
        <v>2000</v>
      </c>
      <c r="T5" s="373" t="s">
        <v>239</v>
      </c>
      <c r="U5" s="374" t="s">
        <v>239</v>
      </c>
      <c r="V5" s="375" t="s">
        <v>239</v>
      </c>
      <c r="W5" s="373" t="s">
        <v>239</v>
      </c>
      <c r="X5" s="374">
        <v>3200</v>
      </c>
      <c r="Y5" s="375">
        <v>3900</v>
      </c>
      <c r="Z5" s="373">
        <v>5000</v>
      </c>
      <c r="AA5" s="374">
        <v>3500</v>
      </c>
      <c r="AB5" s="375">
        <v>3800</v>
      </c>
      <c r="AC5" s="373">
        <v>4000</v>
      </c>
      <c r="AD5" s="374">
        <v>1400</v>
      </c>
      <c r="AE5" s="375">
        <v>2200</v>
      </c>
      <c r="AF5" s="373">
        <v>3000</v>
      </c>
      <c r="AG5" s="374">
        <v>2500</v>
      </c>
      <c r="AH5" s="375">
        <v>2800</v>
      </c>
      <c r="AI5" s="373">
        <v>3000</v>
      </c>
      <c r="AJ5" s="374">
        <v>2100</v>
      </c>
      <c r="AK5" s="375">
        <v>3400</v>
      </c>
      <c r="AL5" s="373">
        <v>4500</v>
      </c>
      <c r="AM5" s="373">
        <v>340</v>
      </c>
    </row>
    <row r="6" spans="1:39" x14ac:dyDescent="0.3">
      <c r="A6" s="377" t="s">
        <v>224</v>
      </c>
      <c r="B6" s="373">
        <v>4000</v>
      </c>
      <c r="C6" s="374">
        <v>4000</v>
      </c>
      <c r="D6" s="375">
        <v>4000</v>
      </c>
      <c r="E6" s="373">
        <v>7500</v>
      </c>
      <c r="F6" s="374">
        <v>7500</v>
      </c>
      <c r="G6" s="375">
        <v>7500</v>
      </c>
      <c r="H6" s="373">
        <v>450</v>
      </c>
      <c r="I6" s="374">
        <v>504.94499999999999</v>
      </c>
      <c r="J6" s="375">
        <v>670</v>
      </c>
      <c r="K6" s="373">
        <v>350</v>
      </c>
      <c r="L6" s="374">
        <v>350</v>
      </c>
      <c r="M6" s="375">
        <v>350</v>
      </c>
      <c r="N6" s="373">
        <v>200</v>
      </c>
      <c r="O6" s="374">
        <v>420</v>
      </c>
      <c r="P6" s="375">
        <v>645</v>
      </c>
      <c r="Q6" s="373">
        <v>1900</v>
      </c>
      <c r="R6" s="374">
        <v>1900</v>
      </c>
      <c r="S6" s="375">
        <v>1900</v>
      </c>
      <c r="T6" s="373" t="s">
        <v>239</v>
      </c>
      <c r="U6" s="374" t="s">
        <v>239</v>
      </c>
      <c r="V6" s="375" t="s">
        <v>239</v>
      </c>
      <c r="W6" s="373">
        <v>550</v>
      </c>
      <c r="X6" s="374">
        <v>4800</v>
      </c>
      <c r="Y6" s="375">
        <v>5000</v>
      </c>
      <c r="Z6" s="373">
        <v>5500</v>
      </c>
      <c r="AA6" s="374">
        <v>5300</v>
      </c>
      <c r="AB6" s="375">
        <v>5700</v>
      </c>
      <c r="AC6" s="373">
        <v>6000</v>
      </c>
      <c r="AD6" s="374">
        <v>1600</v>
      </c>
      <c r="AE6" s="375">
        <v>2400</v>
      </c>
      <c r="AF6" s="373">
        <v>3500</v>
      </c>
      <c r="AG6" s="374">
        <v>2600</v>
      </c>
      <c r="AH6" s="375">
        <v>2600</v>
      </c>
      <c r="AI6" s="373">
        <v>2600</v>
      </c>
      <c r="AJ6" s="374">
        <v>2300</v>
      </c>
      <c r="AK6" s="375">
        <v>3800</v>
      </c>
      <c r="AL6" s="373">
        <v>5000</v>
      </c>
      <c r="AM6" s="373">
        <v>340</v>
      </c>
    </row>
    <row r="7" spans="1:39" x14ac:dyDescent="0.3">
      <c r="A7" s="377" t="s">
        <v>225</v>
      </c>
      <c r="B7" s="373">
        <v>5000</v>
      </c>
      <c r="C7" s="374">
        <v>6800</v>
      </c>
      <c r="D7" s="375">
        <v>10400</v>
      </c>
      <c r="E7" s="373">
        <v>7000</v>
      </c>
      <c r="F7" s="374">
        <v>7800</v>
      </c>
      <c r="G7" s="375">
        <v>9000</v>
      </c>
      <c r="H7" s="373">
        <v>480</v>
      </c>
      <c r="I7" s="374">
        <v>528.98</v>
      </c>
      <c r="J7" s="375">
        <v>660</v>
      </c>
      <c r="K7" s="373">
        <v>350</v>
      </c>
      <c r="L7" s="374">
        <v>350</v>
      </c>
      <c r="M7" s="375">
        <v>350</v>
      </c>
      <c r="N7" s="373">
        <v>180</v>
      </c>
      <c r="O7" s="374">
        <v>360</v>
      </c>
      <c r="P7" s="375">
        <v>610</v>
      </c>
      <c r="Q7" s="373">
        <v>1900</v>
      </c>
      <c r="R7" s="374">
        <v>2200</v>
      </c>
      <c r="S7" s="375">
        <v>2500</v>
      </c>
      <c r="T7" s="373" t="s">
        <v>239</v>
      </c>
      <c r="U7" s="374" t="s">
        <v>239</v>
      </c>
      <c r="V7" s="375" t="s">
        <v>239</v>
      </c>
      <c r="W7" s="373" t="s">
        <v>239</v>
      </c>
      <c r="X7" s="374">
        <v>4800</v>
      </c>
      <c r="Y7" s="375">
        <v>5500</v>
      </c>
      <c r="Z7" s="373">
        <v>7000</v>
      </c>
      <c r="AA7" s="374">
        <v>1800</v>
      </c>
      <c r="AB7" s="375">
        <v>2800</v>
      </c>
      <c r="AC7" s="373">
        <v>4000</v>
      </c>
      <c r="AD7" s="374">
        <v>1600</v>
      </c>
      <c r="AE7" s="375">
        <v>2300</v>
      </c>
      <c r="AF7" s="373">
        <v>4000</v>
      </c>
      <c r="AG7" s="374">
        <v>2500</v>
      </c>
      <c r="AH7" s="375">
        <v>3500</v>
      </c>
      <c r="AI7" s="373">
        <v>5000</v>
      </c>
      <c r="AJ7" s="374">
        <v>2100</v>
      </c>
      <c r="AK7" s="375">
        <v>3800</v>
      </c>
      <c r="AL7" s="373">
        <v>5500</v>
      </c>
      <c r="AM7" s="373">
        <v>340</v>
      </c>
    </row>
    <row r="8" spans="1:39" ht="15" thickBot="1" x14ac:dyDescent="0.35">
      <c r="A8" s="377" t="s">
        <v>226</v>
      </c>
      <c r="B8" s="373">
        <v>6000</v>
      </c>
      <c r="C8" s="374">
        <v>7000</v>
      </c>
      <c r="D8" s="375">
        <v>8000</v>
      </c>
      <c r="E8" s="373">
        <v>7800</v>
      </c>
      <c r="F8" s="374">
        <v>8400</v>
      </c>
      <c r="G8" s="375">
        <v>10000</v>
      </c>
      <c r="H8" s="373">
        <v>600</v>
      </c>
      <c r="I8" s="374">
        <v>660</v>
      </c>
      <c r="J8" s="375">
        <v>690</v>
      </c>
      <c r="K8" s="378">
        <v>350</v>
      </c>
      <c r="L8" s="379">
        <v>350</v>
      </c>
      <c r="M8" s="380">
        <v>350</v>
      </c>
      <c r="N8" s="373">
        <v>210</v>
      </c>
      <c r="O8" s="374">
        <v>470</v>
      </c>
      <c r="P8" s="375">
        <v>650</v>
      </c>
      <c r="Q8" s="373">
        <v>2300</v>
      </c>
      <c r="R8" s="374">
        <v>2300</v>
      </c>
      <c r="S8" s="375">
        <v>2300</v>
      </c>
      <c r="T8" s="373" t="s">
        <v>239</v>
      </c>
      <c r="U8" s="374" t="s">
        <v>239</v>
      </c>
      <c r="V8" s="375" t="s">
        <v>239</v>
      </c>
      <c r="W8" s="373">
        <v>750</v>
      </c>
      <c r="X8" s="374">
        <v>6000</v>
      </c>
      <c r="Y8" s="375">
        <v>6400</v>
      </c>
      <c r="Z8" s="373">
        <v>8000</v>
      </c>
      <c r="AA8" s="374">
        <v>5300</v>
      </c>
      <c r="AB8" s="375">
        <v>5700</v>
      </c>
      <c r="AC8" s="373">
        <v>6000</v>
      </c>
      <c r="AD8" s="374">
        <v>1700</v>
      </c>
      <c r="AE8" s="375">
        <v>2800</v>
      </c>
      <c r="AF8" s="373">
        <v>5000</v>
      </c>
      <c r="AG8" s="374">
        <v>2600</v>
      </c>
      <c r="AH8" s="375">
        <v>2800</v>
      </c>
      <c r="AI8" s="373">
        <v>3100</v>
      </c>
      <c r="AJ8" s="374">
        <v>2300</v>
      </c>
      <c r="AK8" s="375">
        <v>4200</v>
      </c>
      <c r="AL8" s="373">
        <v>6000</v>
      </c>
      <c r="AM8" s="373">
        <v>340</v>
      </c>
    </row>
    <row r="9" spans="1:39" x14ac:dyDescent="0.3">
      <c r="A9" s="377" t="s">
        <v>227</v>
      </c>
      <c r="B9" s="373">
        <v>6600</v>
      </c>
      <c r="C9" s="374">
        <v>7200</v>
      </c>
      <c r="D9" s="375">
        <v>8000</v>
      </c>
      <c r="E9" s="373">
        <v>8900</v>
      </c>
      <c r="F9" s="374">
        <v>10200</v>
      </c>
      <c r="G9" s="375">
        <v>12000</v>
      </c>
      <c r="H9" s="373">
        <v>550</v>
      </c>
      <c r="I9" s="374">
        <v>680</v>
      </c>
      <c r="J9" s="375">
        <v>800</v>
      </c>
      <c r="K9" s="394" t="s">
        <v>239</v>
      </c>
      <c r="L9" s="394" t="s">
        <v>239</v>
      </c>
      <c r="M9" s="394" t="s">
        <v>239</v>
      </c>
      <c r="N9" s="373">
        <v>220</v>
      </c>
      <c r="O9" s="374">
        <v>510</v>
      </c>
      <c r="P9" s="375">
        <v>750</v>
      </c>
      <c r="Q9" s="373">
        <v>2300</v>
      </c>
      <c r="R9" s="374">
        <v>2300</v>
      </c>
      <c r="S9" s="375">
        <v>2300</v>
      </c>
      <c r="T9" s="373" t="s">
        <v>239</v>
      </c>
      <c r="U9" s="374" t="s">
        <v>239</v>
      </c>
      <c r="V9" s="375" t="s">
        <v>239</v>
      </c>
      <c r="W9" s="373" t="s">
        <v>239</v>
      </c>
      <c r="X9" s="374">
        <v>5000</v>
      </c>
      <c r="Y9" s="375">
        <v>5900</v>
      </c>
      <c r="Z9" s="373">
        <v>7000</v>
      </c>
      <c r="AA9" s="374">
        <v>3000</v>
      </c>
      <c r="AB9" s="375">
        <v>4500</v>
      </c>
      <c r="AC9" s="373">
        <v>6000</v>
      </c>
      <c r="AD9" s="374">
        <v>1700</v>
      </c>
      <c r="AE9" s="375">
        <v>3200</v>
      </c>
      <c r="AF9" s="373">
        <v>6000</v>
      </c>
      <c r="AG9" s="374">
        <v>2600</v>
      </c>
      <c r="AH9" s="375">
        <v>3300</v>
      </c>
      <c r="AI9" s="373">
        <v>4000</v>
      </c>
      <c r="AJ9" s="374">
        <v>2300</v>
      </c>
      <c r="AK9" s="375">
        <v>4400</v>
      </c>
      <c r="AL9" s="373">
        <v>6500</v>
      </c>
      <c r="AM9" s="373">
        <v>340</v>
      </c>
    </row>
    <row r="10" spans="1:39" x14ac:dyDescent="0.3">
      <c r="A10" s="377" t="s">
        <v>228</v>
      </c>
      <c r="B10" s="373">
        <v>7000</v>
      </c>
      <c r="C10" s="374">
        <v>9400</v>
      </c>
      <c r="D10" s="375">
        <v>11600</v>
      </c>
      <c r="E10" s="373">
        <v>10000</v>
      </c>
      <c r="F10" s="374">
        <v>11500</v>
      </c>
      <c r="G10" s="375">
        <v>20000</v>
      </c>
      <c r="H10" s="373">
        <v>750</v>
      </c>
      <c r="I10" s="374">
        <v>950</v>
      </c>
      <c r="J10" s="375">
        <v>1200</v>
      </c>
      <c r="K10" s="394" t="s">
        <v>239</v>
      </c>
      <c r="L10" s="394" t="s">
        <v>239</v>
      </c>
      <c r="M10" s="394" t="s">
        <v>239</v>
      </c>
      <c r="N10" s="373">
        <v>300</v>
      </c>
      <c r="O10" s="374">
        <v>600</v>
      </c>
      <c r="P10" s="375">
        <v>955</v>
      </c>
      <c r="Q10" s="373">
        <v>3000</v>
      </c>
      <c r="R10" s="374">
        <v>3100</v>
      </c>
      <c r="S10" s="375">
        <v>3500</v>
      </c>
      <c r="T10" s="373" t="s">
        <v>239</v>
      </c>
      <c r="U10" s="374" t="s">
        <v>239</v>
      </c>
      <c r="V10" s="375" t="s">
        <v>239</v>
      </c>
      <c r="W10" s="373">
        <v>900</v>
      </c>
      <c r="X10" s="374">
        <v>7000</v>
      </c>
      <c r="Y10" s="375">
        <v>8300</v>
      </c>
      <c r="Z10" s="373">
        <v>10000</v>
      </c>
      <c r="AA10" s="374">
        <v>2600</v>
      </c>
      <c r="AB10" s="375">
        <v>5900</v>
      </c>
      <c r="AC10" s="373">
        <v>10000</v>
      </c>
      <c r="AD10" s="374">
        <v>1700</v>
      </c>
      <c r="AE10" s="375">
        <v>4300</v>
      </c>
      <c r="AF10" s="373">
        <v>7000</v>
      </c>
      <c r="AG10" s="374">
        <v>2600</v>
      </c>
      <c r="AH10" s="375">
        <v>4300</v>
      </c>
      <c r="AI10" s="373">
        <v>7000</v>
      </c>
      <c r="AJ10" s="374">
        <v>2500</v>
      </c>
      <c r="AK10" s="375">
        <v>5800</v>
      </c>
      <c r="AL10" s="373">
        <v>8000</v>
      </c>
      <c r="AM10" s="373">
        <v>340</v>
      </c>
    </row>
    <row r="11" spans="1:39" ht="15" thickBot="1" x14ac:dyDescent="0.35">
      <c r="A11" s="381" t="s">
        <v>229</v>
      </c>
      <c r="B11" s="378">
        <v>5600</v>
      </c>
      <c r="C11" s="379">
        <v>6300</v>
      </c>
      <c r="D11" s="380">
        <v>7000</v>
      </c>
      <c r="E11" s="378">
        <v>5000</v>
      </c>
      <c r="F11" s="379">
        <v>9800</v>
      </c>
      <c r="G11" s="380">
        <v>11100</v>
      </c>
      <c r="H11" s="378">
        <v>500</v>
      </c>
      <c r="I11" s="379">
        <v>650</v>
      </c>
      <c r="J11" s="380">
        <v>750</v>
      </c>
      <c r="K11" s="394" t="s">
        <v>239</v>
      </c>
      <c r="L11" s="394" t="s">
        <v>239</v>
      </c>
      <c r="M11" s="394" t="s">
        <v>239</v>
      </c>
      <c r="N11" s="378">
        <v>430</v>
      </c>
      <c r="O11" s="379">
        <v>620</v>
      </c>
      <c r="P11" s="380">
        <v>900</v>
      </c>
      <c r="Q11" s="378">
        <v>2500</v>
      </c>
      <c r="R11" s="379">
        <v>2800</v>
      </c>
      <c r="S11" s="380">
        <v>3000</v>
      </c>
      <c r="T11" s="378" t="s">
        <v>239</v>
      </c>
      <c r="U11" s="379" t="s">
        <v>239</v>
      </c>
      <c r="V11" s="380" t="s">
        <v>239</v>
      </c>
      <c r="W11" s="378" t="s">
        <v>239</v>
      </c>
      <c r="X11" s="379">
        <v>5800</v>
      </c>
      <c r="Y11" s="380">
        <v>6600</v>
      </c>
      <c r="Z11" s="378">
        <v>8000</v>
      </c>
      <c r="AA11" s="379">
        <v>3500</v>
      </c>
      <c r="AB11" s="380">
        <v>3800</v>
      </c>
      <c r="AC11" s="378">
        <v>4000</v>
      </c>
      <c r="AD11" s="379">
        <v>1700</v>
      </c>
      <c r="AE11" s="380">
        <v>3200</v>
      </c>
      <c r="AF11" s="378">
        <v>6000</v>
      </c>
      <c r="AG11" s="379">
        <v>2600</v>
      </c>
      <c r="AH11" s="380">
        <v>3000</v>
      </c>
      <c r="AI11" s="378">
        <v>3500</v>
      </c>
      <c r="AJ11" s="379">
        <v>2400</v>
      </c>
      <c r="AK11" s="380">
        <v>4600</v>
      </c>
      <c r="AL11" s="378">
        <v>7000</v>
      </c>
      <c r="AM11" s="373">
        <v>340</v>
      </c>
    </row>
    <row r="12" spans="1:39" x14ac:dyDescent="0.3">
      <c r="F12" s="351"/>
      <c r="G12" s="351"/>
      <c r="H12" s="351"/>
      <c r="I12" s="351"/>
      <c r="J12" s="351"/>
      <c r="K12" s="351"/>
      <c r="L12" s="351"/>
      <c r="M12" s="351"/>
      <c r="N12" s="351"/>
      <c r="O12" s="351"/>
      <c r="P12" s="351"/>
      <c r="Q12" s="351"/>
      <c r="R12" s="351"/>
      <c r="S12" s="351"/>
      <c r="T12" s="351"/>
      <c r="U12" s="350"/>
    </row>
    <row r="13" spans="1:39" x14ac:dyDescent="0.3">
      <c r="F13" s="351"/>
      <c r="G13" s="351"/>
      <c r="H13" s="351"/>
      <c r="I13" s="351"/>
      <c r="J13" s="351"/>
      <c r="K13" s="351"/>
      <c r="L13" s="351"/>
      <c r="M13" s="351"/>
      <c r="N13" s="351"/>
      <c r="O13" s="351"/>
      <c r="P13" s="351"/>
      <c r="Q13" s="351"/>
      <c r="R13" s="351"/>
      <c r="S13" s="351"/>
      <c r="T13" s="351"/>
      <c r="U13" s="350"/>
    </row>
    <row r="14" spans="1:39" x14ac:dyDescent="0.3">
      <c r="F14" s="351"/>
      <c r="G14" s="351"/>
      <c r="H14" s="351"/>
      <c r="I14" s="351"/>
      <c r="J14" s="351"/>
      <c r="K14" s="351"/>
      <c r="L14" s="351"/>
      <c r="M14" s="351"/>
      <c r="N14" s="351"/>
      <c r="O14" s="351"/>
      <c r="P14" s="351"/>
      <c r="Q14" s="351"/>
      <c r="R14" s="351"/>
      <c r="S14" s="351"/>
      <c r="T14" s="351"/>
      <c r="U14" s="350"/>
    </row>
    <row r="15" spans="1:39" x14ac:dyDescent="0.3">
      <c r="F15" s="351"/>
      <c r="G15" s="351"/>
      <c r="H15" s="351"/>
      <c r="I15" s="351"/>
      <c r="J15" s="351"/>
      <c r="K15" s="351"/>
      <c r="L15" s="351"/>
      <c r="M15" s="351"/>
      <c r="N15" s="351"/>
      <c r="O15" s="351"/>
      <c r="P15" s="351"/>
      <c r="Q15" s="351"/>
      <c r="R15" s="351"/>
      <c r="S15" s="351"/>
      <c r="T15" s="351"/>
      <c r="U15" s="350"/>
    </row>
    <row r="16" spans="1:39" x14ac:dyDescent="0.3">
      <c r="F16" s="351"/>
      <c r="G16" s="351"/>
      <c r="H16" s="351"/>
      <c r="I16" s="351"/>
      <c r="J16" s="351"/>
      <c r="K16" s="351"/>
      <c r="L16" s="351"/>
      <c r="M16" s="351"/>
      <c r="N16" s="351"/>
      <c r="O16" s="351"/>
      <c r="P16" s="351"/>
      <c r="Q16" s="351"/>
      <c r="R16" s="351"/>
      <c r="S16" s="351"/>
      <c r="T16" s="351"/>
      <c r="U16" s="350"/>
    </row>
    <row r="17" spans="6:20" x14ac:dyDescent="0.3">
      <c r="F17" s="351"/>
      <c r="G17" s="351"/>
      <c r="H17" s="351"/>
      <c r="I17" s="351"/>
      <c r="J17" s="351"/>
      <c r="K17" s="351"/>
      <c r="L17" s="351"/>
      <c r="M17" s="351"/>
      <c r="N17" s="351"/>
      <c r="O17" s="351"/>
      <c r="P17" s="351"/>
      <c r="Q17" s="351"/>
      <c r="R17" s="351"/>
      <c r="S17" s="351"/>
      <c r="T17" s="351"/>
    </row>
    <row r="18" spans="6:20" x14ac:dyDescent="0.3">
      <c r="F18" s="351"/>
      <c r="G18" s="351"/>
      <c r="H18" s="351"/>
      <c r="I18" s="351"/>
      <c r="J18" s="351"/>
      <c r="K18" s="351"/>
      <c r="L18" s="351"/>
      <c r="M18" s="351"/>
      <c r="N18" s="351"/>
      <c r="O18" s="351"/>
      <c r="P18" s="351"/>
      <c r="Q18" s="351"/>
      <c r="R18" s="351"/>
      <c r="S18" s="351"/>
      <c r="T18" s="351"/>
    </row>
    <row r="19" spans="6:20" x14ac:dyDescent="0.3">
      <c r="F19" s="351"/>
      <c r="G19" s="351"/>
      <c r="H19" s="351"/>
      <c r="I19" s="351"/>
      <c r="J19" s="351"/>
      <c r="K19" s="351"/>
      <c r="L19" s="351"/>
      <c r="M19" s="351"/>
      <c r="N19" s="351"/>
      <c r="O19" s="351"/>
      <c r="P19" s="351"/>
      <c r="Q19" s="351"/>
      <c r="R19" s="351"/>
      <c r="S19" s="351"/>
      <c r="T19" s="351"/>
    </row>
    <row r="20" spans="6:20" x14ac:dyDescent="0.3">
      <c r="F20" s="351"/>
      <c r="G20" s="351"/>
      <c r="H20" s="351"/>
      <c r="I20" s="351"/>
      <c r="J20" s="351"/>
      <c r="K20" s="351"/>
      <c r="L20" s="351"/>
      <c r="M20" s="351"/>
      <c r="N20" s="351"/>
      <c r="O20" s="351"/>
      <c r="P20" s="351"/>
      <c r="Q20" s="351"/>
      <c r="R20" s="351"/>
      <c r="S20" s="351"/>
      <c r="T20" s="351"/>
    </row>
    <row r="21" spans="6:20" x14ac:dyDescent="0.3">
      <c r="F21" s="351"/>
      <c r="G21" s="351"/>
      <c r="H21" s="351"/>
      <c r="I21" s="351"/>
      <c r="J21" s="351"/>
      <c r="K21" s="351"/>
      <c r="L21" s="351"/>
      <c r="M21" s="351"/>
      <c r="N21" s="351"/>
      <c r="O21" s="351"/>
      <c r="P21" s="351"/>
      <c r="Q21" s="351"/>
      <c r="R21" s="351"/>
      <c r="S21" s="351"/>
      <c r="T21" s="351"/>
    </row>
    <row r="22" spans="6:20" x14ac:dyDescent="0.3">
      <c r="F22" s="351"/>
      <c r="G22" s="351"/>
      <c r="H22" s="351"/>
      <c r="I22" s="351"/>
      <c r="J22" s="351"/>
      <c r="K22" s="351"/>
      <c r="L22" s="351"/>
      <c r="M22" s="351"/>
      <c r="N22" s="351"/>
      <c r="O22" s="351"/>
      <c r="P22" s="351"/>
      <c r="Q22" s="351"/>
      <c r="R22" s="351"/>
      <c r="S22" s="351"/>
      <c r="T22" s="351"/>
    </row>
    <row r="23" spans="6:20" x14ac:dyDescent="0.3">
      <c r="F23" s="351"/>
      <c r="G23" s="351"/>
      <c r="H23" s="351"/>
      <c r="I23" s="351"/>
      <c r="J23" s="351"/>
      <c r="K23" s="351"/>
      <c r="L23" s="351"/>
      <c r="M23" s="351"/>
      <c r="N23" s="351"/>
      <c r="O23" s="351"/>
      <c r="P23" s="351"/>
      <c r="Q23" s="351"/>
      <c r="R23" s="351"/>
      <c r="S23" s="351"/>
      <c r="T23" s="351"/>
    </row>
    <row r="24" spans="6:20" x14ac:dyDescent="0.3">
      <c r="F24" s="351"/>
      <c r="G24" s="351"/>
      <c r="H24" s="351"/>
      <c r="I24" s="351"/>
      <c r="J24" s="351"/>
      <c r="K24" s="351"/>
      <c r="L24" s="351"/>
      <c r="M24" s="351"/>
      <c r="N24" s="351"/>
      <c r="O24" s="351"/>
      <c r="P24" s="351"/>
      <c r="Q24" s="351"/>
      <c r="R24" s="351"/>
      <c r="S24" s="351"/>
      <c r="T24" s="351"/>
    </row>
    <row r="25" spans="6:20" x14ac:dyDescent="0.3">
      <c r="F25" s="351"/>
      <c r="G25" s="351"/>
      <c r="H25" s="351"/>
      <c r="I25" s="351"/>
      <c r="J25" s="351"/>
      <c r="K25" s="351"/>
      <c r="L25" s="351"/>
      <c r="M25" s="351"/>
      <c r="N25" s="351"/>
      <c r="O25" s="351"/>
      <c r="P25" s="351"/>
      <c r="Q25" s="351"/>
      <c r="R25" s="351"/>
      <c r="S25" s="351"/>
      <c r="T25" s="351"/>
    </row>
    <row r="35" ht="37.950000000000003" customHeight="1" x14ac:dyDescent="0.3"/>
    <row r="36" ht="28.95" customHeight="1" x14ac:dyDescent="0.3"/>
    <row r="37" ht="38.4" customHeight="1" x14ac:dyDescent="0.3"/>
    <row r="38" ht="28.95" customHeight="1" x14ac:dyDescent="0.3"/>
    <row r="39" ht="26.4" customHeight="1"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theme="0"/>
  </sheetPr>
  <dimension ref="A1:I9"/>
  <sheetViews>
    <sheetView workbookViewId="0">
      <selection activeCell="F15" sqref="F15"/>
    </sheetView>
  </sheetViews>
  <sheetFormatPr defaultRowHeight="14.4" x14ac:dyDescent="0.3"/>
  <cols>
    <col min="1" max="1" width="24" bestFit="1" customWidth="1"/>
    <col min="2" max="6" width="12.6640625" style="144" customWidth="1"/>
  </cols>
  <sheetData>
    <row r="1" spans="1:9" ht="100.8" x14ac:dyDescent="0.3">
      <c r="A1" s="154" t="s">
        <v>1816</v>
      </c>
      <c r="B1" s="328" t="s">
        <v>395</v>
      </c>
      <c r="C1" s="328" t="s">
        <v>396</v>
      </c>
      <c r="D1" s="328" t="s">
        <v>387</v>
      </c>
      <c r="E1" s="328" t="s">
        <v>388</v>
      </c>
      <c r="F1" s="328" t="s">
        <v>389</v>
      </c>
      <c r="G1" s="8" t="s">
        <v>1792</v>
      </c>
      <c r="H1" s="8" t="s">
        <v>1793</v>
      </c>
      <c r="I1" s="8" t="s">
        <v>1794</v>
      </c>
    </row>
    <row r="2" spans="1:9" x14ac:dyDescent="0.3">
      <c r="A2" s="368" t="s">
        <v>1797</v>
      </c>
      <c r="B2">
        <v>1100</v>
      </c>
      <c r="C2">
        <v>500</v>
      </c>
      <c r="D2">
        <v>700</v>
      </c>
      <c r="E2">
        <v>2300</v>
      </c>
      <c r="F2">
        <v>400</v>
      </c>
      <c r="G2">
        <v>1500</v>
      </c>
      <c r="H2">
        <v>400</v>
      </c>
      <c r="I2">
        <v>1700</v>
      </c>
    </row>
    <row r="3" spans="1:9" ht="15.6" x14ac:dyDescent="0.3">
      <c r="A3" s="369" t="s">
        <v>398</v>
      </c>
      <c r="B3" s="370">
        <v>1700</v>
      </c>
      <c r="C3" s="370">
        <v>1000</v>
      </c>
      <c r="D3" s="370">
        <v>1000</v>
      </c>
      <c r="E3" s="371" t="s">
        <v>239</v>
      </c>
      <c r="F3">
        <v>500</v>
      </c>
      <c r="G3" t="s">
        <v>239</v>
      </c>
      <c r="H3" t="s">
        <v>239</v>
      </c>
      <c r="I3" t="s">
        <v>239</v>
      </c>
    </row>
    <row r="4" spans="1:9" ht="15.6" x14ac:dyDescent="0.3">
      <c r="A4" s="369" t="s">
        <v>1795</v>
      </c>
      <c r="B4" s="372">
        <v>1000</v>
      </c>
      <c r="C4" s="370">
        <v>400</v>
      </c>
      <c r="D4" s="372">
        <v>700</v>
      </c>
      <c r="E4" s="372">
        <v>3100</v>
      </c>
      <c r="F4">
        <v>400</v>
      </c>
      <c r="G4" t="s">
        <v>239</v>
      </c>
      <c r="H4" t="s">
        <v>239</v>
      </c>
      <c r="I4" t="s">
        <v>239</v>
      </c>
    </row>
    <row r="5" spans="1:9" ht="15.6" x14ac:dyDescent="0.3">
      <c r="A5" s="369" t="s">
        <v>400</v>
      </c>
      <c r="B5" s="372">
        <v>1100</v>
      </c>
      <c r="C5" s="370">
        <v>200</v>
      </c>
      <c r="D5" s="372">
        <v>500</v>
      </c>
      <c r="E5" s="372">
        <v>2300</v>
      </c>
      <c r="F5">
        <v>400</v>
      </c>
      <c r="G5" t="s">
        <v>239</v>
      </c>
      <c r="H5" t="s">
        <v>239</v>
      </c>
      <c r="I5" t="s">
        <v>239</v>
      </c>
    </row>
    <row r="6" spans="1:9" ht="15.6" x14ac:dyDescent="0.3">
      <c r="A6" s="369" t="s">
        <v>401</v>
      </c>
      <c r="B6" s="372">
        <v>700</v>
      </c>
      <c r="C6" s="370">
        <v>200</v>
      </c>
      <c r="D6" s="372">
        <v>500</v>
      </c>
      <c r="E6" s="372">
        <v>1600</v>
      </c>
      <c r="F6">
        <v>400</v>
      </c>
      <c r="G6" t="s">
        <v>239</v>
      </c>
      <c r="H6" t="s">
        <v>239</v>
      </c>
      <c r="I6" t="s">
        <v>239</v>
      </c>
    </row>
    <row r="7" spans="1:9" ht="15.6" x14ac:dyDescent="0.3">
      <c r="A7" s="369" t="s">
        <v>402</v>
      </c>
      <c r="B7" s="370">
        <v>1200</v>
      </c>
      <c r="C7" s="370">
        <v>700</v>
      </c>
      <c r="D7" s="370">
        <v>700</v>
      </c>
      <c r="E7" s="371" t="s">
        <v>239</v>
      </c>
      <c r="F7">
        <v>400</v>
      </c>
      <c r="G7" t="s">
        <v>239</v>
      </c>
      <c r="H7" t="s">
        <v>239</v>
      </c>
      <c r="I7" t="s">
        <v>239</v>
      </c>
    </row>
    <row r="8" spans="1:9" ht="28.95" customHeight="1" x14ac:dyDescent="0.3"/>
    <row r="9" spans="1:9" ht="26.4" customHeight="1" x14ac:dyDescent="0.3"/>
  </sheetData>
  <hyperlinks>
    <hyperlink ref="A1" r:id="rId1" display="https://www.gov.uk/government/statistics/national-energy-efficiency-data-framework-need-impact-of-measures-data-tables-2021" xr:uid="{CD77BE68-DD10-4444-B7ED-53651BA82D0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EFDECD"/>
  </sheetPr>
  <dimension ref="A1:AG109"/>
  <sheetViews>
    <sheetView showGridLines="0" showRowColHeaders="0" topLeftCell="A12" zoomScale="90" zoomScaleNormal="90" workbookViewId="0">
      <selection activeCell="B28" sqref="B28:D29"/>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20" width="9.109375" style="2"/>
    <col min="21" max="21" width="1.5546875" style="2" customWidth="1"/>
    <col min="22"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16</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1156</v>
      </c>
      <c r="G9" s="395"/>
      <c r="H9" s="395"/>
      <c r="I9" s="395"/>
      <c r="J9" s="395"/>
      <c r="K9" s="395"/>
      <c r="L9" s="395"/>
      <c r="M9" s="395"/>
      <c r="N9" s="395"/>
      <c r="O9" s="395"/>
      <c r="P9" s="395"/>
      <c r="Q9" s="395"/>
      <c r="R9" s="395"/>
      <c r="S9" s="395"/>
      <c r="T9" s="395"/>
      <c r="U9" s="349"/>
    </row>
    <row r="10" spans="6:33" x14ac:dyDescent="0.3">
      <c r="F10" s="395"/>
      <c r="G10" s="395"/>
      <c r="H10" s="395"/>
      <c r="I10" s="395"/>
      <c r="J10" s="395"/>
      <c r="K10" s="395"/>
      <c r="L10" s="395"/>
      <c r="M10" s="395"/>
      <c r="N10" s="395"/>
      <c r="O10" s="395"/>
      <c r="P10" s="395"/>
      <c r="Q10" s="395"/>
      <c r="R10" s="395"/>
      <c r="S10" s="395"/>
      <c r="T10" s="395"/>
      <c r="U10" s="349"/>
    </row>
    <row r="11" spans="6:33" x14ac:dyDescent="0.3">
      <c r="F11" s="395"/>
      <c r="G11" s="395"/>
      <c r="H11" s="395"/>
      <c r="I11" s="395"/>
      <c r="J11" s="395"/>
      <c r="K11" s="395"/>
      <c r="L11" s="395"/>
      <c r="M11" s="395"/>
      <c r="N11" s="395"/>
      <c r="O11" s="395"/>
      <c r="P11" s="395"/>
      <c r="Q11" s="395"/>
      <c r="R11" s="395"/>
      <c r="S11" s="395"/>
      <c r="T11" s="395"/>
      <c r="U11" s="349"/>
    </row>
    <row r="12" spans="6:33" x14ac:dyDescent="0.3">
      <c r="F12" s="395"/>
      <c r="G12" s="395"/>
      <c r="H12" s="395"/>
      <c r="I12" s="395"/>
      <c r="J12" s="395"/>
      <c r="K12" s="395"/>
      <c r="L12" s="395"/>
      <c r="M12" s="395"/>
      <c r="N12" s="395"/>
      <c r="O12" s="395"/>
      <c r="P12" s="395"/>
      <c r="Q12" s="395"/>
      <c r="R12" s="395"/>
      <c r="S12" s="395"/>
      <c r="T12" s="395"/>
      <c r="U12" s="349"/>
    </row>
    <row r="13" spans="6:33" x14ac:dyDescent="0.3">
      <c r="F13" s="395"/>
      <c r="G13" s="395"/>
      <c r="H13" s="395"/>
      <c r="I13" s="395"/>
      <c r="J13" s="395"/>
      <c r="K13" s="395"/>
      <c r="L13" s="395"/>
      <c r="M13" s="395"/>
      <c r="N13" s="395"/>
      <c r="O13" s="395"/>
      <c r="P13" s="395"/>
      <c r="Q13" s="395"/>
      <c r="R13" s="395"/>
      <c r="S13" s="395"/>
      <c r="T13" s="395"/>
      <c r="U13" s="349"/>
    </row>
    <row r="14" spans="6:33" x14ac:dyDescent="0.3">
      <c r="F14" s="395"/>
      <c r="G14" s="395"/>
      <c r="H14" s="395"/>
      <c r="I14" s="395"/>
      <c r="J14" s="395"/>
      <c r="K14" s="395"/>
      <c r="L14" s="395"/>
      <c r="M14" s="395"/>
      <c r="N14" s="395"/>
      <c r="O14" s="395"/>
      <c r="P14" s="395"/>
      <c r="Q14" s="395"/>
      <c r="R14" s="395"/>
      <c r="S14" s="395"/>
      <c r="T14" s="395"/>
      <c r="U14" s="349"/>
    </row>
    <row r="15" spans="6:33" x14ac:dyDescent="0.3">
      <c r="F15" s="395"/>
      <c r="G15" s="395"/>
      <c r="H15" s="395"/>
      <c r="I15" s="395"/>
      <c r="J15" s="395"/>
      <c r="K15" s="395"/>
      <c r="L15" s="395"/>
      <c r="M15" s="395"/>
      <c r="N15" s="395"/>
      <c r="O15" s="395"/>
      <c r="P15" s="395"/>
      <c r="Q15" s="395"/>
      <c r="R15" s="395"/>
      <c r="S15" s="395"/>
      <c r="T15" s="395"/>
      <c r="U15" s="349"/>
    </row>
    <row r="16" spans="6:33" x14ac:dyDescent="0.3">
      <c r="F16" s="395"/>
      <c r="G16" s="395"/>
      <c r="H16" s="395"/>
      <c r="I16" s="395"/>
      <c r="J16" s="395"/>
      <c r="K16" s="395"/>
      <c r="L16" s="395"/>
      <c r="M16" s="395"/>
      <c r="N16" s="395"/>
      <c r="O16" s="395"/>
      <c r="P16" s="395"/>
      <c r="Q16" s="395"/>
      <c r="R16" s="395"/>
      <c r="S16" s="395"/>
      <c r="T16" s="395"/>
      <c r="U16" s="349"/>
    </row>
    <row r="17" spans="1:20" x14ac:dyDescent="0.3">
      <c r="F17" s="395"/>
      <c r="G17" s="395"/>
      <c r="H17" s="395"/>
      <c r="I17" s="395"/>
      <c r="J17" s="395"/>
      <c r="K17" s="395"/>
      <c r="L17" s="395"/>
      <c r="M17" s="395"/>
      <c r="N17" s="395"/>
      <c r="O17" s="395"/>
      <c r="P17" s="395"/>
      <c r="Q17" s="395"/>
      <c r="R17" s="395"/>
      <c r="S17" s="395"/>
      <c r="T17" s="395"/>
    </row>
    <row r="18" spans="1:20" x14ac:dyDescent="0.3">
      <c r="F18" s="395"/>
      <c r="G18" s="395"/>
      <c r="H18" s="395"/>
      <c r="I18" s="395"/>
      <c r="J18" s="395"/>
      <c r="K18" s="395"/>
      <c r="L18" s="395"/>
      <c r="M18" s="395"/>
      <c r="N18" s="395"/>
      <c r="O18" s="395"/>
      <c r="P18" s="395"/>
      <c r="Q18" s="395"/>
      <c r="R18" s="395"/>
      <c r="S18" s="395"/>
      <c r="T18" s="395"/>
    </row>
    <row r="19" spans="1:20" x14ac:dyDescent="0.3">
      <c r="F19" s="395"/>
      <c r="G19" s="395"/>
      <c r="H19" s="395"/>
      <c r="I19" s="395"/>
      <c r="J19" s="395"/>
      <c r="K19" s="395"/>
      <c r="L19" s="395"/>
      <c r="M19" s="395"/>
      <c r="N19" s="395"/>
      <c r="O19" s="395"/>
      <c r="P19" s="395"/>
      <c r="Q19" s="395"/>
      <c r="R19" s="395"/>
      <c r="S19" s="395"/>
      <c r="T19" s="395"/>
    </row>
    <row r="20" spans="1:20" x14ac:dyDescent="0.3">
      <c r="F20" s="344"/>
      <c r="G20" s="344"/>
      <c r="H20" s="344"/>
      <c r="I20" s="344"/>
      <c r="J20" s="344"/>
      <c r="K20" s="344"/>
      <c r="L20" s="344"/>
      <c r="M20" s="344"/>
      <c r="N20" s="344"/>
      <c r="O20" s="28"/>
      <c r="P20" s="28"/>
      <c r="Q20" s="28"/>
      <c r="R20" s="28"/>
      <c r="S20" s="28"/>
      <c r="T20" s="28"/>
    </row>
    <row r="21" spans="1:20" x14ac:dyDescent="0.3">
      <c r="B21" s="418" t="s">
        <v>4</v>
      </c>
      <c r="C21" s="419"/>
      <c r="D21" s="420"/>
      <c r="F21" s="354" t="s">
        <v>160</v>
      </c>
      <c r="G21"/>
      <c r="H21"/>
      <c r="I21"/>
      <c r="J21"/>
      <c r="K21"/>
      <c r="L21"/>
      <c r="M21"/>
      <c r="N21"/>
      <c r="O21"/>
      <c r="P21"/>
      <c r="Q21"/>
      <c r="R21"/>
      <c r="S21"/>
      <c r="T21"/>
    </row>
    <row r="22" spans="1:20" ht="15" customHeight="1" x14ac:dyDescent="0.3">
      <c r="B22" s="412" t="s">
        <v>13</v>
      </c>
      <c r="C22" s="413"/>
      <c r="D22" s="414"/>
      <c r="F22" s="639" t="s">
        <v>1708</v>
      </c>
      <c r="G22" s="639"/>
      <c r="H22" s="639"/>
      <c r="I22" s="639"/>
      <c r="J22" s="639"/>
      <c r="K22" s="639"/>
      <c r="L22" s="639"/>
      <c r="M22" s="639"/>
      <c r="N22" s="639"/>
      <c r="O22" s="639"/>
      <c r="P22" s="639"/>
      <c r="Q22" s="639"/>
      <c r="R22" s="639"/>
      <c r="S22" s="639"/>
      <c r="T22" s="639"/>
    </row>
    <row r="23" spans="1:20" x14ac:dyDescent="0.3">
      <c r="B23" s="412" t="s">
        <v>14</v>
      </c>
      <c r="C23" s="413"/>
      <c r="D23" s="414"/>
      <c r="F23" s="639"/>
      <c r="G23" s="639"/>
      <c r="H23" s="639"/>
      <c r="I23" s="639"/>
      <c r="J23" s="639"/>
      <c r="K23" s="639"/>
      <c r="L23" s="639"/>
      <c r="M23" s="639"/>
      <c r="N23" s="639"/>
      <c r="O23" s="639"/>
      <c r="P23" s="639"/>
      <c r="Q23" s="639"/>
      <c r="R23" s="639"/>
      <c r="S23" s="639"/>
      <c r="T23" s="639"/>
    </row>
    <row r="24" spans="1:20" x14ac:dyDescent="0.3">
      <c r="B24" s="412" t="s">
        <v>15</v>
      </c>
      <c r="C24" s="413"/>
      <c r="D24" s="414"/>
      <c r="F24" s="639"/>
      <c r="G24" s="639"/>
      <c r="H24" s="639"/>
      <c r="I24" s="639"/>
      <c r="J24" s="639"/>
      <c r="K24" s="639"/>
      <c r="L24" s="639"/>
      <c r="M24" s="639"/>
      <c r="N24" s="639"/>
      <c r="O24" s="639"/>
      <c r="P24" s="639"/>
      <c r="Q24" s="639"/>
      <c r="R24" s="639"/>
      <c r="S24" s="639"/>
      <c r="T24" s="639"/>
    </row>
    <row r="25" spans="1:20" x14ac:dyDescent="0.3">
      <c r="B25" s="412" t="s">
        <v>1222</v>
      </c>
      <c r="C25" s="413"/>
      <c r="D25" s="414"/>
      <c r="F25" s="639"/>
      <c r="G25" s="639"/>
      <c r="H25" s="639"/>
      <c r="I25" s="639"/>
      <c r="J25" s="639"/>
      <c r="K25" s="639"/>
      <c r="L25" s="639"/>
      <c r="M25" s="639"/>
      <c r="N25" s="639"/>
      <c r="O25" s="639"/>
      <c r="P25" s="639"/>
      <c r="Q25" s="639"/>
      <c r="R25" s="639"/>
      <c r="S25" s="639"/>
      <c r="T25" s="639"/>
    </row>
    <row r="26" spans="1:20" x14ac:dyDescent="0.3">
      <c r="B26" s="621" t="s">
        <v>16</v>
      </c>
      <c r="C26" s="622"/>
      <c r="D26" s="623"/>
      <c r="F26" s="639"/>
      <c r="G26" s="639"/>
      <c r="H26" s="639"/>
      <c r="I26" s="639"/>
      <c r="J26" s="639"/>
      <c r="K26" s="639"/>
      <c r="L26" s="639"/>
      <c r="M26" s="639"/>
      <c r="N26" s="639"/>
      <c r="O26" s="639"/>
      <c r="P26" s="639"/>
      <c r="Q26" s="639"/>
      <c r="R26" s="639"/>
      <c r="S26" s="639"/>
      <c r="T26" s="639"/>
    </row>
    <row r="27" spans="1:20" x14ac:dyDescent="0.3">
      <c r="F27" s="639"/>
      <c r="G27" s="639"/>
      <c r="H27" s="639"/>
      <c r="I27" s="639"/>
      <c r="J27" s="639"/>
      <c r="K27" s="639"/>
      <c r="L27" s="639"/>
      <c r="M27" s="639"/>
      <c r="N27" s="639"/>
      <c r="O27" s="639"/>
      <c r="P27" s="639"/>
      <c r="Q27" s="639"/>
      <c r="R27" s="639"/>
      <c r="S27" s="639"/>
      <c r="T27" s="639"/>
    </row>
    <row r="28" spans="1:20" ht="15" customHeight="1" x14ac:dyDescent="0.3">
      <c r="B28" s="666" t="s">
        <v>1049</v>
      </c>
      <c r="C28" s="667"/>
      <c r="D28" s="668"/>
      <c r="F28" s="639"/>
      <c r="G28" s="639"/>
      <c r="H28" s="639"/>
      <c r="I28" s="639"/>
      <c r="J28" s="639"/>
      <c r="K28" s="639"/>
      <c r="L28" s="639"/>
      <c r="M28" s="639"/>
      <c r="N28" s="639"/>
      <c r="O28" s="639"/>
      <c r="P28" s="639"/>
      <c r="Q28" s="639"/>
      <c r="R28" s="639"/>
      <c r="S28" s="639"/>
      <c r="T28" s="639"/>
    </row>
    <row r="29" spans="1:20" x14ac:dyDescent="0.3">
      <c r="B29" s="669"/>
      <c r="C29" s="670"/>
      <c r="D29" s="671"/>
      <c r="F29" s="639"/>
      <c r="G29" s="639"/>
      <c r="H29" s="639"/>
      <c r="I29" s="639"/>
      <c r="J29" s="639"/>
      <c r="K29" s="639"/>
      <c r="L29" s="639"/>
      <c r="M29" s="639"/>
      <c r="N29" s="639"/>
      <c r="O29" s="639"/>
      <c r="P29" s="639"/>
      <c r="Q29" s="639"/>
      <c r="R29" s="639"/>
      <c r="S29" s="639"/>
      <c r="T29" s="639"/>
    </row>
    <row r="30" spans="1:20" x14ac:dyDescent="0.3">
      <c r="F30" s="639"/>
      <c r="G30" s="639"/>
      <c r="H30" s="639"/>
      <c r="I30" s="639"/>
      <c r="J30" s="639"/>
      <c r="K30" s="639"/>
      <c r="L30" s="639"/>
      <c r="M30" s="639"/>
      <c r="N30" s="639"/>
      <c r="O30" s="639"/>
      <c r="P30" s="639"/>
      <c r="Q30" s="639"/>
      <c r="R30" s="639"/>
      <c r="S30" s="639"/>
      <c r="T30" s="639"/>
    </row>
    <row r="31" spans="1:20" x14ac:dyDescent="0.3">
      <c r="F31" s="639"/>
      <c r="G31" s="639"/>
      <c r="H31" s="639"/>
      <c r="I31" s="639"/>
      <c r="J31" s="639"/>
      <c r="K31" s="639"/>
      <c r="L31" s="639"/>
      <c r="M31" s="639"/>
      <c r="N31" s="639"/>
      <c r="O31" s="639"/>
      <c r="P31" s="639"/>
      <c r="Q31" s="639"/>
      <c r="R31" s="639"/>
      <c r="S31" s="639"/>
      <c r="T31" s="639"/>
    </row>
    <row r="32" spans="1:20" x14ac:dyDescent="0.3">
      <c r="A32" s="1"/>
      <c r="F32" s="639"/>
      <c r="G32" s="639"/>
      <c r="H32" s="639"/>
      <c r="I32" s="639"/>
      <c r="J32" s="639"/>
      <c r="K32" s="639"/>
      <c r="L32" s="639"/>
      <c r="M32" s="639"/>
      <c r="N32" s="639"/>
      <c r="O32" s="639"/>
      <c r="P32" s="639"/>
      <c r="Q32" s="639"/>
      <c r="R32" s="639"/>
      <c r="S32" s="639"/>
      <c r="T32" s="639"/>
    </row>
    <row r="33" spans="5:22" x14ac:dyDescent="0.3">
      <c r="F33" s="639"/>
      <c r="G33" s="639"/>
      <c r="H33" s="639"/>
      <c r="I33" s="639"/>
      <c r="J33" s="639"/>
      <c r="K33" s="639"/>
      <c r="L33" s="639"/>
      <c r="M33" s="639"/>
      <c r="N33" s="639"/>
      <c r="O33" s="639"/>
      <c r="P33" s="639"/>
      <c r="Q33" s="639"/>
      <c r="R33" s="639"/>
      <c r="S33" s="639"/>
      <c r="T33" s="639"/>
    </row>
    <row r="34" spans="5:22" x14ac:dyDescent="0.3">
      <c r="F34" s="639"/>
      <c r="G34" s="639"/>
      <c r="H34" s="639"/>
      <c r="I34" s="639"/>
      <c r="J34" s="639"/>
      <c r="K34" s="639"/>
      <c r="L34" s="639"/>
      <c r="M34" s="639"/>
      <c r="N34" s="639"/>
      <c r="O34" s="639"/>
      <c r="P34" s="639"/>
      <c r="Q34" s="639"/>
      <c r="R34" s="639"/>
      <c r="S34" s="639"/>
      <c r="T34" s="639"/>
    </row>
    <row r="35" spans="5:22" x14ac:dyDescent="0.3">
      <c r="F35" s="639"/>
      <c r="G35" s="639"/>
      <c r="H35" s="639"/>
      <c r="I35" s="639"/>
      <c r="J35" s="639"/>
      <c r="K35" s="639"/>
      <c r="L35" s="639"/>
      <c r="M35" s="639"/>
      <c r="N35" s="639"/>
      <c r="O35" s="639"/>
      <c r="P35" s="639"/>
      <c r="Q35" s="639"/>
      <c r="R35" s="639"/>
      <c r="S35" s="639"/>
      <c r="T35" s="639"/>
    </row>
    <row r="36" spans="5:22" x14ac:dyDescent="0.3">
      <c r="F36" s="639"/>
      <c r="G36" s="639"/>
      <c r="H36" s="639"/>
      <c r="I36" s="639"/>
      <c r="J36" s="639"/>
      <c r="K36" s="639"/>
      <c r="L36" s="639"/>
      <c r="M36" s="639"/>
      <c r="N36" s="639"/>
      <c r="O36" s="639"/>
      <c r="P36" s="639"/>
      <c r="Q36" s="639"/>
      <c r="R36" s="639"/>
      <c r="S36" s="639"/>
      <c r="T36" s="639"/>
    </row>
    <row r="37" spans="5:22" x14ac:dyDescent="0.3">
      <c r="F37" s="639"/>
      <c r="G37" s="639"/>
      <c r="H37" s="639"/>
      <c r="I37" s="639"/>
      <c r="J37" s="639"/>
      <c r="K37" s="639"/>
      <c r="L37" s="639"/>
      <c r="M37" s="639"/>
      <c r="N37" s="639"/>
      <c r="O37" s="639"/>
      <c r="P37" s="639"/>
      <c r="Q37" s="639"/>
      <c r="R37" s="639"/>
      <c r="S37" s="639"/>
      <c r="T37" s="639"/>
    </row>
    <row r="38" spans="5:22" x14ac:dyDescent="0.3">
      <c r="F38" s="639"/>
      <c r="G38" s="639"/>
      <c r="H38" s="639"/>
      <c r="I38" s="639"/>
      <c r="J38" s="639"/>
      <c r="K38" s="639"/>
      <c r="L38" s="639"/>
      <c r="M38" s="639"/>
      <c r="N38" s="639"/>
      <c r="O38" s="639"/>
      <c r="P38" s="639"/>
      <c r="Q38" s="639"/>
      <c r="R38" s="639"/>
      <c r="S38" s="639"/>
      <c r="T38" s="639"/>
    </row>
    <row r="39" spans="5:22" x14ac:dyDescent="0.3">
      <c r="F39" s="639"/>
      <c r="G39" s="639"/>
      <c r="H39" s="639"/>
      <c r="I39" s="639"/>
      <c r="J39" s="639"/>
      <c r="K39" s="639"/>
      <c r="L39" s="639"/>
      <c r="M39" s="639"/>
      <c r="N39" s="639"/>
      <c r="O39" s="639"/>
      <c r="P39" s="639"/>
      <c r="Q39" s="639"/>
      <c r="R39" s="639"/>
      <c r="S39" s="639"/>
      <c r="T39" s="639"/>
    </row>
    <row r="40" spans="5:22" x14ac:dyDescent="0.3">
      <c r="F40" s="639"/>
      <c r="G40" s="639"/>
      <c r="H40" s="639"/>
      <c r="I40" s="639"/>
      <c r="J40" s="639"/>
      <c r="K40" s="639"/>
      <c r="L40" s="639"/>
      <c r="M40" s="639"/>
      <c r="N40" s="639"/>
      <c r="O40" s="639"/>
      <c r="P40" s="639"/>
      <c r="Q40" s="639"/>
      <c r="R40" s="639"/>
      <c r="S40" s="639"/>
      <c r="T40" s="639"/>
    </row>
    <row r="41" spans="5:22" x14ac:dyDescent="0.3">
      <c r="F41" s="639"/>
      <c r="G41" s="639"/>
      <c r="H41" s="639"/>
      <c r="I41" s="639"/>
      <c r="J41" s="639"/>
      <c r="K41" s="639"/>
      <c r="L41" s="639"/>
      <c r="M41" s="639"/>
      <c r="N41" s="639"/>
      <c r="O41" s="639"/>
      <c r="P41" s="639"/>
      <c r="Q41" s="639"/>
      <c r="R41" s="639"/>
      <c r="S41" s="639"/>
      <c r="T41" s="639"/>
    </row>
    <row r="42" spans="5:22" x14ac:dyDescent="0.3">
      <c r="F42" s="639"/>
      <c r="G42" s="639"/>
      <c r="H42" s="639"/>
      <c r="I42" s="639"/>
      <c r="J42" s="639"/>
      <c r="K42" s="639"/>
      <c r="L42" s="639"/>
      <c r="M42" s="639"/>
      <c r="N42" s="639"/>
      <c r="O42" s="639"/>
      <c r="P42" s="639"/>
      <c r="Q42" s="639"/>
      <c r="R42" s="639"/>
      <c r="S42" s="639"/>
      <c r="T42" s="639"/>
    </row>
    <row r="43" spans="5:22" x14ac:dyDescent="0.3">
      <c r="F43" s="639"/>
      <c r="G43" s="639"/>
      <c r="H43" s="639"/>
      <c r="I43" s="639"/>
      <c r="J43" s="639"/>
      <c r="K43" s="639"/>
      <c r="L43" s="639"/>
      <c r="M43" s="639"/>
      <c r="N43" s="639"/>
      <c r="O43" s="639"/>
      <c r="P43" s="639"/>
      <c r="Q43" s="639"/>
      <c r="R43" s="639"/>
      <c r="S43" s="639"/>
      <c r="T43" s="639"/>
    </row>
    <row r="44" spans="5:22" x14ac:dyDescent="0.3">
      <c r="F44" s="639"/>
      <c r="G44" s="639"/>
      <c r="H44" s="639"/>
      <c r="I44" s="639"/>
      <c r="J44" s="639"/>
      <c r="K44" s="639"/>
      <c r="L44" s="639"/>
      <c r="M44" s="639"/>
      <c r="N44" s="639"/>
      <c r="O44" s="639"/>
      <c r="P44" s="639"/>
      <c r="Q44" s="639"/>
      <c r="R44" s="639"/>
      <c r="S44" s="639"/>
      <c r="T44" s="639"/>
    </row>
    <row r="45" spans="5:22" ht="17.25" customHeight="1" x14ac:dyDescent="0.3">
      <c r="E45"/>
      <c r="F45" s="639"/>
      <c r="G45" s="639"/>
      <c r="H45" s="639"/>
      <c r="I45" s="639"/>
      <c r="J45" s="639"/>
      <c r="K45" s="639"/>
      <c r="L45" s="639"/>
      <c r="M45" s="639"/>
      <c r="N45" s="639"/>
      <c r="O45" s="639"/>
      <c r="P45" s="639"/>
      <c r="Q45" s="639"/>
      <c r="R45" s="639"/>
      <c r="S45" s="639"/>
      <c r="T45" s="639"/>
      <c r="U45" s="349"/>
      <c r="V45"/>
    </row>
    <row r="46" spans="5:22" x14ac:dyDescent="0.3">
      <c r="F46" s="639"/>
      <c r="G46" s="639"/>
      <c r="H46" s="639"/>
      <c r="I46" s="639"/>
      <c r="J46" s="639"/>
      <c r="K46" s="639"/>
      <c r="L46" s="639"/>
      <c r="M46" s="639"/>
      <c r="N46" s="639"/>
      <c r="O46" s="639"/>
      <c r="P46" s="639"/>
      <c r="Q46" s="639"/>
      <c r="R46" s="639"/>
      <c r="S46" s="639"/>
      <c r="T46" s="639"/>
    </row>
    <row r="47" spans="5:22" x14ac:dyDescent="0.3">
      <c r="F47" s="639"/>
      <c r="G47" s="639"/>
      <c r="H47" s="639"/>
      <c r="I47" s="639"/>
      <c r="J47" s="639"/>
      <c r="K47" s="639"/>
      <c r="L47" s="639"/>
      <c r="M47" s="639"/>
      <c r="N47" s="639"/>
      <c r="O47" s="639"/>
      <c r="P47" s="639"/>
      <c r="Q47" s="639"/>
      <c r="R47" s="639"/>
      <c r="S47" s="639"/>
      <c r="T47" s="639"/>
    </row>
    <row r="48" spans="5:22" x14ac:dyDescent="0.3">
      <c r="F48" s="639"/>
      <c r="G48" s="639"/>
      <c r="H48" s="639"/>
      <c r="I48" s="639"/>
      <c r="J48" s="639"/>
      <c r="K48" s="639"/>
      <c r="L48" s="639"/>
      <c r="M48" s="639"/>
      <c r="N48" s="639"/>
      <c r="O48" s="639"/>
      <c r="P48" s="639"/>
      <c r="Q48" s="639"/>
      <c r="R48" s="639"/>
      <c r="S48" s="639"/>
      <c r="T48" s="639"/>
    </row>
    <row r="49" spans="6:20" ht="14.4" customHeight="1" x14ac:dyDescent="0.3">
      <c r="F49" s="639"/>
      <c r="G49" s="639"/>
      <c r="H49" s="639"/>
      <c r="I49" s="639"/>
      <c r="J49" s="639"/>
      <c r="K49" s="639"/>
      <c r="L49" s="639"/>
      <c r="M49" s="639"/>
      <c r="N49" s="639"/>
      <c r="O49" s="639"/>
      <c r="P49" s="639"/>
      <c r="Q49" s="639"/>
      <c r="R49" s="639"/>
      <c r="S49" s="639"/>
      <c r="T49" s="639"/>
    </row>
    <row r="50" spans="6:20" ht="14.4" customHeight="1" x14ac:dyDescent="0.3">
      <c r="F50" s="352"/>
      <c r="G50" s="352"/>
      <c r="H50" s="352"/>
      <c r="I50" s="352"/>
      <c r="J50" s="352"/>
      <c r="K50" s="352"/>
      <c r="L50" s="352"/>
      <c r="M50" s="352"/>
      <c r="N50" s="352"/>
      <c r="O50" s="352"/>
      <c r="P50" s="352"/>
      <c r="Q50" s="352"/>
      <c r="R50" s="352"/>
      <c r="S50" s="352"/>
      <c r="T50" s="352"/>
    </row>
    <row r="51" spans="6:20" ht="14.4" customHeight="1" x14ac:dyDescent="0.3">
      <c r="F51" s="354" t="s">
        <v>193</v>
      </c>
      <c r="G51" s="352"/>
      <c r="H51" s="352"/>
      <c r="I51" s="352"/>
      <c r="J51" s="352"/>
      <c r="K51" s="352"/>
      <c r="L51" s="352"/>
      <c r="M51" s="352"/>
      <c r="N51" s="352"/>
      <c r="O51" s="352"/>
      <c r="P51" s="352"/>
      <c r="Q51" s="352"/>
      <c r="R51" s="352"/>
      <c r="S51" s="352"/>
      <c r="T51" s="352"/>
    </row>
    <row r="52" spans="6:20" ht="14.4" customHeight="1" x14ac:dyDescent="0.3">
      <c r="F52" s="578" t="s">
        <v>1157</v>
      </c>
      <c r="G52" s="578"/>
      <c r="H52" s="578"/>
      <c r="I52" s="578"/>
      <c r="J52" s="578"/>
      <c r="K52" s="578"/>
      <c r="L52" s="578"/>
      <c r="M52" s="578"/>
      <c r="N52" s="578"/>
      <c r="O52" s="578"/>
      <c r="P52" s="578"/>
      <c r="Q52" s="578"/>
      <c r="R52" s="578"/>
      <c r="S52" s="578"/>
      <c r="T52" s="578"/>
    </row>
    <row r="53" spans="6:20" ht="14.4" customHeight="1" x14ac:dyDescent="0.3">
      <c r="F53" s="578"/>
      <c r="G53" s="578"/>
      <c r="H53" s="578"/>
      <c r="I53" s="578"/>
      <c r="J53" s="578"/>
      <c r="K53" s="578"/>
      <c r="L53" s="578"/>
      <c r="M53" s="578"/>
      <c r="N53" s="578"/>
      <c r="O53" s="578"/>
      <c r="P53" s="578"/>
      <c r="Q53" s="578"/>
      <c r="R53" s="578"/>
      <c r="S53" s="578"/>
      <c r="T53" s="578"/>
    </row>
    <row r="54" spans="6:20" x14ac:dyDescent="0.3">
      <c r="F54" s="578"/>
      <c r="G54" s="578"/>
      <c r="H54" s="578"/>
      <c r="I54" s="578"/>
      <c r="J54" s="578"/>
      <c r="K54" s="578"/>
      <c r="L54" s="578"/>
      <c r="M54" s="578"/>
      <c r="N54" s="578"/>
      <c r="O54" s="578"/>
      <c r="P54" s="578"/>
      <c r="Q54" s="578"/>
      <c r="R54" s="578"/>
      <c r="S54" s="578"/>
      <c r="T54" s="578"/>
    </row>
    <row r="55" spans="6:20" x14ac:dyDescent="0.3">
      <c r="F55" s="578"/>
      <c r="G55" s="578"/>
      <c r="H55" s="578"/>
      <c r="I55" s="578"/>
      <c r="J55" s="578"/>
      <c r="K55" s="578"/>
      <c r="L55" s="578"/>
      <c r="M55" s="578"/>
      <c r="N55" s="578"/>
      <c r="O55" s="578"/>
      <c r="P55" s="578"/>
      <c r="Q55" s="578"/>
      <c r="R55" s="578"/>
      <c r="S55" s="578"/>
      <c r="T55" s="578"/>
    </row>
    <row r="56" spans="6:20" x14ac:dyDescent="0.3">
      <c r="F56" s="578"/>
      <c r="G56" s="578"/>
      <c r="H56" s="578"/>
      <c r="I56" s="578"/>
      <c r="J56" s="578"/>
      <c r="K56" s="578"/>
      <c r="L56" s="578"/>
      <c r="M56" s="578"/>
      <c r="N56" s="578"/>
      <c r="O56" s="578"/>
      <c r="P56" s="578"/>
      <c r="Q56" s="578"/>
      <c r="R56" s="578"/>
      <c r="S56" s="578"/>
      <c r="T56" s="578"/>
    </row>
    <row r="57" spans="6:20" x14ac:dyDescent="0.3">
      <c r="F57" s="578"/>
      <c r="G57" s="578"/>
      <c r="H57" s="578"/>
      <c r="I57" s="578"/>
      <c r="J57" s="578"/>
      <c r="K57" s="578"/>
      <c r="L57" s="578"/>
      <c r="M57" s="578"/>
      <c r="N57" s="578"/>
      <c r="O57" s="578"/>
      <c r="P57" s="578"/>
      <c r="Q57" s="578"/>
      <c r="R57" s="578"/>
      <c r="S57" s="578"/>
      <c r="T57" s="578"/>
    </row>
    <row r="58" spans="6:20" x14ac:dyDescent="0.3">
      <c r="F58" s="345"/>
      <c r="G58" s="345"/>
      <c r="H58" s="345"/>
      <c r="I58" s="345"/>
      <c r="J58" s="345"/>
      <c r="K58" s="345"/>
      <c r="L58" s="345"/>
      <c r="M58" s="345"/>
      <c r="N58" s="345"/>
      <c r="O58" s="345"/>
      <c r="P58" s="345"/>
      <c r="Q58" s="345"/>
      <c r="R58" s="345"/>
      <c r="S58" s="345"/>
      <c r="T58" s="345"/>
    </row>
    <row r="59" spans="6:20" x14ac:dyDescent="0.3">
      <c r="F59" s="82"/>
      <c r="G59" s="83"/>
      <c r="H59" s="83"/>
      <c r="I59" s="83"/>
      <c r="J59" s="83"/>
      <c r="K59" s="83"/>
      <c r="L59" s="83"/>
      <c r="M59" s="83"/>
      <c r="N59" s="83"/>
      <c r="O59" s="83"/>
      <c r="P59" s="83"/>
      <c r="Q59" s="83"/>
      <c r="R59" s="83"/>
      <c r="S59" s="83"/>
      <c r="T59" s="84"/>
    </row>
    <row r="60" spans="6:20" x14ac:dyDescent="0.3">
      <c r="F60" s="76"/>
      <c r="G60" s="734" t="s">
        <v>1158</v>
      </c>
      <c r="H60" s="735"/>
      <c r="I60" s="735"/>
      <c r="J60" s="735"/>
      <c r="K60" s="735"/>
      <c r="L60" s="736"/>
      <c r="M60" s="145"/>
      <c r="N60" s="145"/>
      <c r="O60" s="737" t="str">
        <f>VLOOKUP(G60,'Heat Network Tables'!A2:D6,2,FALSE) &amp; " " &amp; VLOOKUP(G60,'Heat Network Tables'!A2:D6,3,FALSE)</f>
        <v>150 £/MWh</v>
      </c>
      <c r="P60" s="738"/>
      <c r="Q60" s="145"/>
      <c r="R60" s="145"/>
      <c r="S60" s="145"/>
      <c r="T60" s="35"/>
    </row>
    <row r="61" spans="6:20" x14ac:dyDescent="0.3">
      <c r="F61" s="76"/>
      <c r="G61" s="145"/>
      <c r="H61" s="145"/>
      <c r="I61" s="145"/>
      <c r="J61" s="145"/>
      <c r="K61" s="145"/>
      <c r="L61" s="145"/>
      <c r="M61" s="145"/>
      <c r="N61" s="145"/>
      <c r="O61" s="145"/>
      <c r="P61" s="145"/>
      <c r="Q61" s="145"/>
      <c r="R61" s="145"/>
      <c r="S61" s="145"/>
      <c r="T61" s="35"/>
    </row>
    <row r="62" spans="6:20" x14ac:dyDescent="0.3">
      <c r="F62" s="76"/>
      <c r="G62" s="655" t="str">
        <f>VLOOKUP(G60, 'Heat Network Tables'!A2:D6,4,FALSE)</f>
        <v>The value quoted here reflects the average cost across all scheme types but in addition, the source provides the unit cost per bulk scheme (average £150, maximum £239, minimum £80) and non bulk scheme (average £150, maximum £168, minimum £132). The source also states the disaggregated components, which are as follows - mechanical capital cost (£70), civil capital cost (£74),  preliminary capital cost (£8) and overhead &amp; profit (£10). The total of the disaggregated costs differ from the individual average as the component values are provided by heat network schemes at the disaggregated level where available and are therefore not always equivalent.</v>
      </c>
      <c r="H62" s="656"/>
      <c r="I62" s="656"/>
      <c r="J62" s="656"/>
      <c r="K62" s="656"/>
      <c r="L62" s="656"/>
      <c r="M62" s="656"/>
      <c r="N62" s="656"/>
      <c r="O62" s="656"/>
      <c r="P62" s="656"/>
      <c r="Q62" s="656"/>
      <c r="R62" s="656"/>
      <c r="S62" s="657"/>
      <c r="T62" s="85"/>
    </row>
    <row r="63" spans="6:20" x14ac:dyDescent="0.3">
      <c r="F63" s="308"/>
      <c r="G63" s="658"/>
      <c r="H63" s="578"/>
      <c r="I63" s="578"/>
      <c r="J63" s="578"/>
      <c r="K63" s="578"/>
      <c r="L63" s="578"/>
      <c r="M63" s="578"/>
      <c r="N63" s="578"/>
      <c r="O63" s="578"/>
      <c r="P63" s="578"/>
      <c r="Q63" s="578"/>
      <c r="R63" s="578"/>
      <c r="S63" s="659"/>
      <c r="T63" s="85"/>
    </row>
    <row r="64" spans="6:20" x14ac:dyDescent="0.3">
      <c r="F64" s="308"/>
      <c r="G64" s="658"/>
      <c r="H64" s="578"/>
      <c r="I64" s="578"/>
      <c r="J64" s="578"/>
      <c r="K64" s="578"/>
      <c r="L64" s="578"/>
      <c r="M64" s="578"/>
      <c r="N64" s="578"/>
      <c r="O64" s="578"/>
      <c r="P64" s="578"/>
      <c r="Q64" s="578"/>
      <c r="R64" s="578"/>
      <c r="S64" s="659"/>
      <c r="T64" s="85"/>
    </row>
    <row r="65" spans="6:20" x14ac:dyDescent="0.3">
      <c r="F65" s="308"/>
      <c r="G65" s="658"/>
      <c r="H65" s="578"/>
      <c r="I65" s="578"/>
      <c r="J65" s="578"/>
      <c r="K65" s="578"/>
      <c r="L65" s="578"/>
      <c r="M65" s="578"/>
      <c r="N65" s="578"/>
      <c r="O65" s="578"/>
      <c r="P65" s="578"/>
      <c r="Q65" s="578"/>
      <c r="R65" s="578"/>
      <c r="S65" s="659"/>
      <c r="T65" s="85"/>
    </row>
    <row r="66" spans="6:20" x14ac:dyDescent="0.3">
      <c r="F66" s="308"/>
      <c r="G66" s="658"/>
      <c r="H66" s="578"/>
      <c r="I66" s="578"/>
      <c r="J66" s="578"/>
      <c r="K66" s="578"/>
      <c r="L66" s="578"/>
      <c r="M66" s="578"/>
      <c r="N66" s="578"/>
      <c r="O66" s="578"/>
      <c r="P66" s="578"/>
      <c r="Q66" s="578"/>
      <c r="R66" s="578"/>
      <c r="S66" s="659"/>
      <c r="T66" s="85"/>
    </row>
    <row r="67" spans="6:20" ht="23.4" customHeight="1" x14ac:dyDescent="0.3">
      <c r="F67" s="308"/>
      <c r="G67" s="658"/>
      <c r="H67" s="578"/>
      <c r="I67" s="578"/>
      <c r="J67" s="578"/>
      <c r="K67" s="578"/>
      <c r="L67" s="578"/>
      <c r="M67" s="578"/>
      <c r="N67" s="578"/>
      <c r="O67" s="578"/>
      <c r="P67" s="578"/>
      <c r="Q67" s="578"/>
      <c r="R67" s="578"/>
      <c r="S67" s="659"/>
      <c r="T67" s="85"/>
    </row>
    <row r="68" spans="6:20" ht="0.6" customHeight="1" x14ac:dyDescent="0.3">
      <c r="F68" s="308"/>
      <c r="G68" s="660"/>
      <c r="H68" s="661"/>
      <c r="I68" s="661"/>
      <c r="J68" s="661"/>
      <c r="K68" s="661"/>
      <c r="L68" s="661"/>
      <c r="M68" s="661"/>
      <c r="N68" s="661"/>
      <c r="O68" s="661"/>
      <c r="P68" s="661"/>
      <c r="Q68" s="661"/>
      <c r="R68" s="661"/>
      <c r="S68" s="662"/>
      <c r="T68" s="85"/>
    </row>
    <row r="69" spans="6:20" ht="34.950000000000003" customHeight="1" x14ac:dyDescent="0.3">
      <c r="F69" s="309"/>
      <c r="G69" s="187"/>
      <c r="H69" s="187"/>
      <c r="I69" s="187"/>
      <c r="J69" s="187"/>
      <c r="K69" s="187"/>
      <c r="L69" s="187"/>
      <c r="M69" s="187"/>
      <c r="N69" s="187"/>
      <c r="O69" s="187"/>
      <c r="P69" s="187"/>
      <c r="Q69" s="187"/>
      <c r="R69" s="187"/>
      <c r="S69" s="187"/>
      <c r="T69" s="310"/>
    </row>
    <row r="71" spans="6:20" ht="14.4" customHeight="1" x14ac:dyDescent="0.3">
      <c r="F71" s="395" t="s">
        <v>1860</v>
      </c>
      <c r="G71" s="395"/>
      <c r="H71" s="395"/>
      <c r="I71" s="395"/>
      <c r="J71" s="395"/>
      <c r="K71" s="395"/>
      <c r="L71" s="395"/>
      <c r="M71" s="395"/>
      <c r="N71" s="395"/>
      <c r="O71" s="395"/>
      <c r="P71" s="395"/>
      <c r="Q71" s="395"/>
      <c r="R71" s="395"/>
      <c r="S71" s="395"/>
      <c r="T71" s="395"/>
    </row>
    <row r="72" spans="6:20" x14ac:dyDescent="0.3">
      <c r="F72" s="395"/>
      <c r="G72" s="395"/>
      <c r="H72" s="395"/>
      <c r="I72" s="395"/>
      <c r="J72" s="395"/>
      <c r="K72" s="395"/>
      <c r="L72" s="395"/>
      <c r="M72" s="395"/>
      <c r="N72" s="395"/>
      <c r="O72" s="395"/>
      <c r="P72" s="395"/>
      <c r="Q72" s="395"/>
      <c r="R72" s="395"/>
      <c r="S72" s="395"/>
      <c r="T72" s="395"/>
    </row>
    <row r="73" spans="6:20" x14ac:dyDescent="0.3">
      <c r="F73" s="395"/>
      <c r="G73" s="395"/>
      <c r="H73" s="395"/>
      <c r="I73" s="395"/>
      <c r="J73" s="395"/>
      <c r="K73" s="395"/>
      <c r="L73" s="395"/>
      <c r="M73" s="395"/>
      <c r="N73" s="395"/>
      <c r="O73" s="395"/>
      <c r="P73" s="395"/>
      <c r="Q73" s="395"/>
      <c r="R73" s="395"/>
      <c r="S73" s="395"/>
      <c r="T73" s="395"/>
    </row>
    <row r="74" spans="6:20" x14ac:dyDescent="0.3">
      <c r="F74" s="395"/>
      <c r="G74" s="395"/>
      <c r="H74" s="395"/>
      <c r="I74" s="395"/>
      <c r="J74" s="395"/>
      <c r="K74" s="395"/>
      <c r="L74" s="395"/>
      <c r="M74" s="395"/>
      <c r="N74" s="395"/>
      <c r="O74" s="395"/>
      <c r="P74" s="395"/>
      <c r="Q74" s="395"/>
      <c r="R74" s="395"/>
      <c r="S74" s="395"/>
      <c r="T74" s="395"/>
    </row>
    <row r="75" spans="6:20" x14ac:dyDescent="0.3">
      <c r="F75" s="395"/>
      <c r="G75" s="395"/>
      <c r="H75" s="395"/>
      <c r="I75" s="395"/>
      <c r="J75" s="395"/>
      <c r="K75" s="395"/>
      <c r="L75" s="395"/>
      <c r="M75" s="395"/>
      <c r="N75" s="395"/>
      <c r="O75" s="395"/>
      <c r="P75" s="395"/>
      <c r="Q75" s="395"/>
      <c r="R75" s="395"/>
      <c r="S75" s="395"/>
      <c r="T75" s="395"/>
    </row>
    <row r="76" spans="6:20" ht="38.4" customHeight="1" x14ac:dyDescent="0.3">
      <c r="F76" s="354" t="s">
        <v>202</v>
      </c>
      <c r="G76"/>
      <c r="H76"/>
      <c r="I76"/>
      <c r="J76"/>
      <c r="K76"/>
      <c r="L76"/>
      <c r="M76"/>
      <c r="N76"/>
      <c r="O76"/>
      <c r="P76"/>
      <c r="Q76"/>
      <c r="R76"/>
      <c r="S76"/>
      <c r="T76"/>
    </row>
    <row r="77" spans="6:20" ht="28.95" customHeight="1" x14ac:dyDescent="0.3">
      <c r="F77" s="639" t="s">
        <v>1709</v>
      </c>
      <c r="G77" s="639"/>
      <c r="H77" s="639"/>
      <c r="I77" s="639"/>
      <c r="J77" s="639"/>
      <c r="K77" s="639"/>
      <c r="L77" s="639"/>
      <c r="M77" s="639"/>
      <c r="N77" s="639"/>
      <c r="O77" s="639"/>
      <c r="P77" s="639"/>
      <c r="Q77" s="639"/>
      <c r="R77" s="639"/>
      <c r="S77" s="639"/>
      <c r="T77" s="639"/>
    </row>
    <row r="78" spans="6:20" ht="26.4" customHeight="1" x14ac:dyDescent="0.3">
      <c r="F78" s="639"/>
      <c r="G78" s="639"/>
      <c r="H78" s="639"/>
      <c r="I78" s="639"/>
      <c r="J78" s="639"/>
      <c r="K78" s="639"/>
      <c r="L78" s="639"/>
      <c r="M78" s="639"/>
      <c r="N78" s="639"/>
      <c r="O78" s="639"/>
      <c r="P78" s="639"/>
      <c r="Q78" s="639"/>
      <c r="R78" s="639"/>
      <c r="S78" s="639"/>
      <c r="T78" s="639"/>
    </row>
    <row r="79" spans="6:20" x14ac:dyDescent="0.3">
      <c r="F79" s="639"/>
      <c r="G79" s="639"/>
      <c r="H79" s="639"/>
      <c r="I79" s="639"/>
      <c r="J79" s="639"/>
      <c r="K79" s="639"/>
      <c r="L79" s="639"/>
      <c r="M79" s="639"/>
      <c r="N79" s="639"/>
      <c r="O79" s="639"/>
      <c r="P79" s="639"/>
      <c r="Q79" s="639"/>
      <c r="R79" s="639"/>
      <c r="S79" s="639"/>
      <c r="T79" s="639"/>
    </row>
    <row r="80" spans="6:20" x14ac:dyDescent="0.3">
      <c r="F80" s="639"/>
      <c r="G80" s="639"/>
      <c r="H80" s="639"/>
      <c r="I80" s="639"/>
      <c r="J80" s="639"/>
      <c r="K80" s="639"/>
      <c r="L80" s="639"/>
      <c r="M80" s="639"/>
      <c r="N80" s="639"/>
      <c r="O80" s="639"/>
      <c r="P80" s="639"/>
      <c r="Q80" s="639"/>
      <c r="R80" s="639"/>
      <c r="S80" s="639"/>
      <c r="T80" s="639"/>
    </row>
    <row r="81" spans="6:20" x14ac:dyDescent="0.3">
      <c r="F81" s="639"/>
      <c r="G81" s="639"/>
      <c r="H81" s="639"/>
      <c r="I81" s="639"/>
      <c r="J81" s="639"/>
      <c r="K81" s="639"/>
      <c r="L81" s="639"/>
      <c r="M81" s="639"/>
      <c r="N81" s="639"/>
      <c r="O81" s="639"/>
      <c r="P81" s="639"/>
      <c r="Q81" s="639"/>
      <c r="R81" s="639"/>
      <c r="S81" s="639"/>
      <c r="T81" s="639"/>
    </row>
    <row r="82" spans="6:20" x14ac:dyDescent="0.3">
      <c r="F82" s="639"/>
      <c r="G82" s="639"/>
      <c r="H82" s="639"/>
      <c r="I82" s="639"/>
      <c r="J82" s="639"/>
      <c r="K82" s="639"/>
      <c r="L82" s="639"/>
      <c r="M82" s="639"/>
      <c r="N82" s="639"/>
      <c r="O82" s="639"/>
      <c r="P82" s="639"/>
      <c r="Q82" s="639"/>
      <c r="R82" s="639"/>
      <c r="S82" s="639"/>
      <c r="T82" s="639"/>
    </row>
    <row r="83" spans="6:20" x14ac:dyDescent="0.3">
      <c r="F83" s="639"/>
      <c r="G83" s="639"/>
      <c r="H83" s="639"/>
      <c r="I83" s="639"/>
      <c r="J83" s="639"/>
      <c r="K83" s="639"/>
      <c r="L83" s="639"/>
      <c r="M83" s="639"/>
      <c r="N83" s="639"/>
      <c r="O83" s="639"/>
      <c r="P83" s="639"/>
      <c r="Q83" s="639"/>
      <c r="R83" s="639"/>
      <c r="S83" s="639"/>
      <c r="T83" s="639"/>
    </row>
    <row r="84" spans="6:20" x14ac:dyDescent="0.3">
      <c r="F84" s="639"/>
      <c r="G84" s="639"/>
      <c r="H84" s="639"/>
      <c r="I84" s="639"/>
      <c r="J84" s="639"/>
      <c r="K84" s="639"/>
      <c r="L84" s="639"/>
      <c r="M84" s="639"/>
      <c r="N84" s="639"/>
      <c r="O84" s="639"/>
      <c r="P84" s="639"/>
      <c r="Q84" s="639"/>
      <c r="R84" s="639"/>
      <c r="S84" s="639"/>
      <c r="T84" s="639"/>
    </row>
    <row r="85" spans="6:20" x14ac:dyDescent="0.3">
      <c r="F85" s="639"/>
      <c r="G85" s="639"/>
      <c r="H85" s="639"/>
      <c r="I85" s="639"/>
      <c r="J85" s="639"/>
      <c r="K85" s="639"/>
      <c r="L85" s="639"/>
      <c r="M85" s="639"/>
      <c r="N85" s="639"/>
      <c r="O85" s="639"/>
      <c r="P85" s="639"/>
      <c r="Q85" s="639"/>
      <c r="R85" s="639"/>
      <c r="S85" s="639"/>
      <c r="T85" s="639"/>
    </row>
    <row r="86" spans="6:20" x14ac:dyDescent="0.3">
      <c r="F86" s="639"/>
      <c r="G86" s="639"/>
      <c r="H86" s="639"/>
      <c r="I86" s="639"/>
      <c r="J86" s="639"/>
      <c r="K86" s="639"/>
      <c r="L86" s="639"/>
      <c r="M86" s="639"/>
      <c r="N86" s="639"/>
      <c r="O86" s="639"/>
      <c r="P86" s="639"/>
      <c r="Q86" s="639"/>
      <c r="R86" s="639"/>
      <c r="S86" s="639"/>
      <c r="T86" s="639"/>
    </row>
    <row r="87" spans="6:20" x14ac:dyDescent="0.3">
      <c r="F87" s="639"/>
      <c r="G87" s="639"/>
      <c r="H87" s="639"/>
      <c r="I87" s="639"/>
      <c r="J87" s="639"/>
      <c r="K87" s="639"/>
      <c r="L87" s="639"/>
      <c r="M87" s="639"/>
      <c r="N87" s="639"/>
      <c r="O87" s="639"/>
      <c r="P87" s="639"/>
      <c r="Q87" s="639"/>
      <c r="R87" s="639"/>
      <c r="S87" s="639"/>
      <c r="T87" s="639"/>
    </row>
    <row r="88" spans="6:20" x14ac:dyDescent="0.3">
      <c r="F88" s="639"/>
      <c r="G88" s="639"/>
      <c r="H88" s="639"/>
      <c r="I88" s="639"/>
      <c r="J88" s="639"/>
      <c r="K88" s="639"/>
      <c r="L88" s="639"/>
      <c r="M88" s="639"/>
      <c r="N88" s="639"/>
      <c r="O88" s="639"/>
      <c r="P88" s="639"/>
      <c r="Q88" s="639"/>
      <c r="R88" s="639"/>
      <c r="S88" s="639"/>
      <c r="T88" s="639"/>
    </row>
    <row r="89" spans="6:20" x14ac:dyDescent="0.3">
      <c r="F89" s="639"/>
      <c r="G89" s="639"/>
      <c r="H89" s="639"/>
      <c r="I89" s="639"/>
      <c r="J89" s="639"/>
      <c r="K89" s="639"/>
      <c r="L89" s="639"/>
      <c r="M89" s="639"/>
      <c r="N89" s="639"/>
      <c r="O89" s="639"/>
      <c r="P89" s="639"/>
      <c r="Q89" s="639"/>
      <c r="R89" s="639"/>
      <c r="S89" s="639"/>
      <c r="T89" s="639"/>
    </row>
    <row r="90" spans="6:20" x14ac:dyDescent="0.3">
      <c r="F90" s="639"/>
      <c r="G90" s="639"/>
      <c r="H90" s="639"/>
      <c r="I90" s="639"/>
      <c r="J90" s="639"/>
      <c r="K90" s="639"/>
      <c r="L90" s="639"/>
      <c r="M90" s="639"/>
      <c r="N90" s="639"/>
      <c r="O90" s="639"/>
      <c r="P90" s="639"/>
      <c r="Q90" s="639"/>
      <c r="R90" s="639"/>
      <c r="S90" s="639"/>
      <c r="T90" s="639"/>
    </row>
    <row r="91" spans="6:20" x14ac:dyDescent="0.3">
      <c r="F91" s="639"/>
      <c r="G91" s="639"/>
      <c r="H91" s="639"/>
      <c r="I91" s="639"/>
      <c r="J91" s="639"/>
      <c r="K91" s="639"/>
      <c r="L91" s="639"/>
      <c r="M91" s="639"/>
      <c r="N91" s="639"/>
      <c r="O91" s="639"/>
      <c r="P91" s="639"/>
      <c r="Q91" s="639"/>
      <c r="R91" s="639"/>
      <c r="S91" s="639"/>
      <c r="T91" s="639"/>
    </row>
    <row r="92" spans="6:20" x14ac:dyDescent="0.3">
      <c r="F92" s="639"/>
      <c r="G92" s="639"/>
      <c r="H92" s="639"/>
      <c r="I92" s="639"/>
      <c r="J92" s="639"/>
      <c r="K92" s="639"/>
      <c r="L92" s="639"/>
      <c r="M92" s="639"/>
      <c r="N92" s="639"/>
      <c r="O92" s="639"/>
      <c r="P92" s="639"/>
      <c r="Q92" s="639"/>
      <c r="R92" s="639"/>
      <c r="S92" s="639"/>
      <c r="T92" s="639"/>
    </row>
    <row r="93" spans="6:20" x14ac:dyDescent="0.3">
      <c r="F93" s="639"/>
      <c r="G93" s="639"/>
      <c r="H93" s="639"/>
      <c r="I93" s="639"/>
      <c r="J93" s="639"/>
      <c r="K93" s="639"/>
      <c r="L93" s="639"/>
      <c r="M93" s="639"/>
      <c r="N93" s="639"/>
      <c r="O93" s="639"/>
      <c r="P93" s="639"/>
      <c r="Q93" s="639"/>
      <c r="R93" s="639"/>
      <c r="S93" s="639"/>
      <c r="T93" s="639"/>
    </row>
    <row r="94" spans="6:20" x14ac:dyDescent="0.3">
      <c r="F94" s="639"/>
      <c r="G94" s="639"/>
      <c r="H94" s="639"/>
      <c r="I94" s="639"/>
      <c r="J94" s="639"/>
      <c r="K94" s="639"/>
      <c r="L94" s="639"/>
      <c r="M94" s="639"/>
      <c r="N94" s="639"/>
      <c r="O94" s="639"/>
      <c r="P94" s="639"/>
      <c r="Q94" s="639"/>
      <c r="R94" s="639"/>
      <c r="S94" s="639"/>
      <c r="T94" s="639"/>
    </row>
    <row r="95" spans="6:20" x14ac:dyDescent="0.3">
      <c r="F95" s="639"/>
      <c r="G95" s="639"/>
      <c r="H95" s="639"/>
      <c r="I95" s="639"/>
      <c r="J95" s="639"/>
      <c r="K95" s="639"/>
      <c r="L95" s="639"/>
      <c r="M95" s="639"/>
      <c r="N95" s="639"/>
      <c r="O95" s="639"/>
      <c r="P95" s="639"/>
      <c r="Q95" s="639"/>
      <c r="R95" s="639"/>
      <c r="S95" s="639"/>
      <c r="T95" s="639"/>
    </row>
    <row r="96" spans="6:20" x14ac:dyDescent="0.3">
      <c r="F96" s="639"/>
      <c r="G96" s="639"/>
      <c r="H96" s="639"/>
      <c r="I96" s="639"/>
      <c r="J96" s="639"/>
      <c r="K96" s="639"/>
      <c r="L96" s="639"/>
      <c r="M96" s="639"/>
      <c r="N96" s="639"/>
      <c r="O96" s="639"/>
      <c r="P96" s="639"/>
      <c r="Q96" s="639"/>
      <c r="R96" s="639"/>
      <c r="S96" s="639"/>
      <c r="T96" s="639"/>
    </row>
    <row r="97" spans="6:20" x14ac:dyDescent="0.3">
      <c r="F97" s="639"/>
      <c r="G97" s="639"/>
      <c r="H97" s="639"/>
      <c r="I97" s="639"/>
      <c r="J97" s="639"/>
      <c r="K97" s="639"/>
      <c r="L97" s="639"/>
      <c r="M97" s="639"/>
      <c r="N97" s="639"/>
      <c r="O97" s="639"/>
      <c r="P97" s="639"/>
      <c r="Q97" s="639"/>
      <c r="R97" s="639"/>
      <c r="S97" s="639"/>
      <c r="T97" s="639"/>
    </row>
    <row r="98" spans="6:20" x14ac:dyDescent="0.3">
      <c r="F98" s="639"/>
      <c r="G98" s="639"/>
      <c r="H98" s="639"/>
      <c r="I98" s="639"/>
      <c r="J98" s="639"/>
      <c r="K98" s="639"/>
      <c r="L98" s="639"/>
      <c r="M98" s="639"/>
      <c r="N98" s="639"/>
      <c r="O98" s="639"/>
      <c r="P98" s="639"/>
      <c r="Q98" s="639"/>
      <c r="R98" s="639"/>
      <c r="S98" s="639"/>
      <c r="T98" s="639"/>
    </row>
    <row r="99" spans="6:20" x14ac:dyDescent="0.3">
      <c r="F99" s="639"/>
      <c r="G99" s="639"/>
      <c r="H99" s="639"/>
      <c r="I99" s="639"/>
      <c r="J99" s="639"/>
      <c r="K99" s="639"/>
      <c r="L99" s="639"/>
      <c r="M99" s="639"/>
      <c r="N99" s="639"/>
      <c r="O99" s="639"/>
      <c r="P99" s="639"/>
      <c r="Q99" s="639"/>
      <c r="R99" s="639"/>
      <c r="S99" s="639"/>
      <c r="T99" s="639"/>
    </row>
    <row r="100" spans="6:20" x14ac:dyDescent="0.3">
      <c r="F100" s="639"/>
      <c r="G100" s="639"/>
      <c r="H100" s="639"/>
      <c r="I100" s="639"/>
      <c r="J100" s="639"/>
      <c r="K100" s="639"/>
      <c r="L100" s="639"/>
      <c r="M100" s="639"/>
      <c r="N100" s="639"/>
      <c r="O100" s="639"/>
      <c r="P100" s="639"/>
      <c r="Q100" s="639"/>
      <c r="R100" s="639"/>
      <c r="S100" s="639"/>
      <c r="T100" s="639"/>
    </row>
    <row r="101" spans="6:20" x14ac:dyDescent="0.3">
      <c r="F101" s="354" t="s">
        <v>205</v>
      </c>
      <c r="G101"/>
      <c r="H101"/>
      <c r="I101"/>
      <c r="J101"/>
      <c r="K101"/>
      <c r="L101"/>
      <c r="M101"/>
      <c r="N101"/>
      <c r="O101"/>
      <c r="P101"/>
      <c r="Q101"/>
      <c r="R101"/>
      <c r="S101"/>
      <c r="T101"/>
    </row>
    <row r="102" spans="6:20" x14ac:dyDescent="0.3">
      <c r="F102" s="468" t="s">
        <v>17</v>
      </c>
      <c r="G102" s="455"/>
      <c r="H102" s="455"/>
      <c r="I102" s="455"/>
      <c r="J102" s="455" t="s">
        <v>18</v>
      </c>
      <c r="K102" s="455"/>
      <c r="L102" s="455"/>
      <c r="M102" s="455"/>
      <c r="N102" s="455"/>
      <c r="O102" s="455" t="s">
        <v>19</v>
      </c>
      <c r="P102" s="455"/>
      <c r="Q102" s="455"/>
      <c r="R102" s="455"/>
      <c r="S102" s="455"/>
      <c r="T102" s="456"/>
    </row>
    <row r="103" spans="6:20" ht="25.2" customHeight="1" x14ac:dyDescent="0.3">
      <c r="F103" s="520" t="s">
        <v>1172</v>
      </c>
      <c r="G103" s="521"/>
      <c r="H103" s="521"/>
      <c r="I103" s="521"/>
      <c r="J103" s="522" t="s">
        <v>1178</v>
      </c>
      <c r="K103" s="522"/>
      <c r="L103" s="522"/>
      <c r="M103" s="522"/>
      <c r="N103" s="522"/>
      <c r="O103" s="523" t="s">
        <v>1184</v>
      </c>
      <c r="P103" s="457"/>
      <c r="Q103" s="457"/>
      <c r="R103" s="457"/>
      <c r="S103" s="457"/>
      <c r="T103" s="458"/>
    </row>
    <row r="104" spans="6:20" ht="25.95" customHeight="1" x14ac:dyDescent="0.3">
      <c r="F104" s="520" t="s">
        <v>1173</v>
      </c>
      <c r="G104" s="521"/>
      <c r="H104" s="521"/>
      <c r="I104" s="521"/>
      <c r="J104" s="522" t="s">
        <v>1179</v>
      </c>
      <c r="K104" s="522"/>
      <c r="L104" s="522"/>
      <c r="M104" s="522"/>
      <c r="N104" s="522"/>
      <c r="O104" s="523" t="s">
        <v>1185</v>
      </c>
      <c r="P104" s="457"/>
      <c r="Q104" s="457"/>
      <c r="R104" s="457"/>
      <c r="S104" s="457"/>
      <c r="T104" s="458"/>
    </row>
    <row r="105" spans="6:20" ht="37.200000000000003" customHeight="1" x14ac:dyDescent="0.3">
      <c r="F105" s="520" t="s">
        <v>1174</v>
      </c>
      <c r="G105" s="521"/>
      <c r="H105" s="521"/>
      <c r="I105" s="521"/>
      <c r="J105" s="522" t="s">
        <v>1180</v>
      </c>
      <c r="K105" s="522"/>
      <c r="L105" s="522"/>
      <c r="M105" s="522"/>
      <c r="N105" s="522"/>
      <c r="O105" s="523" t="s">
        <v>1186</v>
      </c>
      <c r="P105" s="457"/>
      <c r="Q105" s="457"/>
      <c r="R105" s="457"/>
      <c r="S105" s="457"/>
      <c r="T105" s="458"/>
    </row>
    <row r="106" spans="6:20" ht="27" customHeight="1" x14ac:dyDescent="0.3">
      <c r="F106" s="520" t="s">
        <v>1175</v>
      </c>
      <c r="G106" s="521"/>
      <c r="H106" s="521"/>
      <c r="I106" s="521"/>
      <c r="J106" s="522" t="s">
        <v>1181</v>
      </c>
      <c r="K106" s="522"/>
      <c r="L106" s="522"/>
      <c r="M106" s="522"/>
      <c r="N106" s="522"/>
      <c r="O106" s="523" t="s">
        <v>1187</v>
      </c>
      <c r="P106" s="457"/>
      <c r="Q106" s="457"/>
      <c r="R106" s="457"/>
      <c r="S106" s="457"/>
      <c r="T106" s="458"/>
    </row>
    <row r="107" spans="6:20" ht="27.6" customHeight="1" x14ac:dyDescent="0.3">
      <c r="F107" s="520" t="s">
        <v>1176</v>
      </c>
      <c r="G107" s="521"/>
      <c r="H107" s="521"/>
      <c r="I107" s="521"/>
      <c r="J107" s="522" t="s">
        <v>1182</v>
      </c>
      <c r="K107" s="522"/>
      <c r="L107" s="522"/>
      <c r="M107" s="522"/>
      <c r="N107" s="522"/>
      <c r="O107" s="523" t="s">
        <v>1188</v>
      </c>
      <c r="P107" s="457"/>
      <c r="Q107" s="457"/>
      <c r="R107" s="457"/>
      <c r="S107" s="457"/>
      <c r="T107" s="458"/>
    </row>
    <row r="108" spans="6:20" ht="47.4" customHeight="1" x14ac:dyDescent="0.3">
      <c r="F108" s="520" t="s">
        <v>1177</v>
      </c>
      <c r="G108" s="521"/>
      <c r="H108" s="521"/>
      <c r="I108" s="521"/>
      <c r="J108" s="522" t="s">
        <v>1183</v>
      </c>
      <c r="K108" s="522"/>
      <c r="L108" s="522"/>
      <c r="M108" s="522"/>
      <c r="N108" s="522"/>
      <c r="O108" s="638" t="s">
        <v>1189</v>
      </c>
      <c r="P108" s="457"/>
      <c r="Q108" s="457"/>
      <c r="R108" s="457"/>
      <c r="S108" s="457"/>
      <c r="T108" s="458"/>
    </row>
    <row r="109" spans="6:20" ht="36.6" customHeight="1" x14ac:dyDescent="0.3">
      <c r="F109" s="520" t="s">
        <v>1638</v>
      </c>
      <c r="G109" s="521"/>
      <c r="H109" s="521"/>
      <c r="I109" s="521"/>
      <c r="J109" s="522" t="s">
        <v>1711</v>
      </c>
      <c r="K109" s="522"/>
      <c r="L109" s="522"/>
      <c r="M109" s="522"/>
      <c r="N109" s="522"/>
      <c r="O109" s="638" t="s">
        <v>1710</v>
      </c>
      <c r="P109" s="457"/>
      <c r="Q109" s="457"/>
      <c r="R109" s="457"/>
      <c r="S109" s="457"/>
      <c r="T109" s="458"/>
    </row>
  </sheetData>
  <mergeCells count="39">
    <mergeCell ref="B26:D26"/>
    <mergeCell ref="B28:D29"/>
    <mergeCell ref="B21:D21"/>
    <mergeCell ref="B22:D22"/>
    <mergeCell ref="B23:D23"/>
    <mergeCell ref="B24:D24"/>
    <mergeCell ref="B25:D25"/>
    <mergeCell ref="F104:I104"/>
    <mergeCell ref="J104:N104"/>
    <mergeCell ref="F105:I105"/>
    <mergeCell ref="J105:N105"/>
    <mergeCell ref="F106:I106"/>
    <mergeCell ref="J106:N106"/>
    <mergeCell ref="F77:T100"/>
    <mergeCell ref="F102:I102"/>
    <mergeCell ref="J102:N102"/>
    <mergeCell ref="F103:I103"/>
    <mergeCell ref="J103:N103"/>
    <mergeCell ref="O105:T105"/>
    <mergeCell ref="O106:T106"/>
    <mergeCell ref="O103:T103"/>
    <mergeCell ref="O104:T104"/>
    <mergeCell ref="O102:T102"/>
    <mergeCell ref="F109:I109"/>
    <mergeCell ref="J109:N109"/>
    <mergeCell ref="O109:T109"/>
    <mergeCell ref="F71:T75"/>
    <mergeCell ref="F9:T19"/>
    <mergeCell ref="F22:T49"/>
    <mergeCell ref="F52:T57"/>
    <mergeCell ref="G60:L60"/>
    <mergeCell ref="O60:P60"/>
    <mergeCell ref="G62:S68"/>
    <mergeCell ref="F108:I108"/>
    <mergeCell ref="J108:N108"/>
    <mergeCell ref="O108:T108"/>
    <mergeCell ref="F107:I107"/>
    <mergeCell ref="J107:N107"/>
    <mergeCell ref="O107:T107"/>
  </mergeCells>
  <hyperlinks>
    <hyperlink ref="B22:D22" location="'Energy Generation'!A1" display="Energy Generation" xr:uid="{00000000-0004-0000-1000-000000000000}"/>
    <hyperlink ref="B23:D23" location="Transport!A1" display="Transport" xr:uid="{00000000-0004-0000-1000-000001000000}"/>
    <hyperlink ref="B24:D24" location="'Domestic Retrofit'!A1" display="Domestic Retrofit" xr:uid="{00000000-0004-0000-1000-000002000000}"/>
    <hyperlink ref="B25:D25" location="'Energy Management'!A1" display="Energy Management" xr:uid="{00000000-0004-0000-1000-000003000000}"/>
    <hyperlink ref="B26:D26" location="'Heating Networks'!A1" display="Heating Networks" xr:uid="{00000000-0004-0000-1000-000004000000}"/>
    <hyperlink ref="B28:D29" location="'Logic Model'!A1" display="'Logic Model'!A1" xr:uid="{00000000-0004-0000-1000-000005000000}"/>
    <hyperlink ref="O103" r:id="rId1" xr:uid="{2E57D311-9C05-452F-9554-75EB21675F66}"/>
    <hyperlink ref="O104" r:id="rId2" xr:uid="{71BC5FED-E9C5-4DC0-9DFC-CD976B6CA6C4}"/>
    <hyperlink ref="O105" r:id="rId3" xr:uid="{A454EE86-A3B8-4757-934F-00794A06B0E3}"/>
    <hyperlink ref="O106" r:id="rId4" xr:uid="{CEC5A181-3180-4636-AD4A-AA7A31523E85}"/>
    <hyperlink ref="O107" r:id="rId5" xr:uid="{5EE999D5-175F-4444-B8E2-64F830DC4B7E}"/>
    <hyperlink ref="O108" r:id="rId6" xr:uid="{E9A18B8E-524E-40CD-B8D2-B66BF6FD7BA6}"/>
    <hyperlink ref="O109" r:id="rId7" location="energy-trends-(quarterly-and-monthly-data)" xr:uid="{A1E9A0AA-17E2-4104-BD9F-2FA9B723270D}"/>
  </hyperlinks>
  <pageMargins left="0.7" right="0.7" top="0.75" bottom="0.75" header="0.3" footer="0.3"/>
  <pageSetup orientation="portrait"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B7DAE29-943D-444D-8CE6-11C083110357}">
          <x14:formula1>
            <xm:f>'Heat Network Tables'!$A$2:$A$6</xm:f>
          </x14:formula1>
          <xm:sqref>G60:L60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0"/>
  </sheetPr>
  <dimension ref="A1:D126"/>
  <sheetViews>
    <sheetView workbookViewId="0">
      <selection activeCell="D9" sqref="D9"/>
    </sheetView>
  </sheetViews>
  <sheetFormatPr defaultRowHeight="14.4" x14ac:dyDescent="0.3"/>
  <cols>
    <col min="1" max="1" width="33.33203125" customWidth="1"/>
    <col min="4" max="4" width="133.33203125" customWidth="1"/>
  </cols>
  <sheetData>
    <row r="1" spans="1:4" x14ac:dyDescent="0.3">
      <c r="A1" t="s">
        <v>1774</v>
      </c>
    </row>
    <row r="2" spans="1:4" ht="69" x14ac:dyDescent="0.3">
      <c r="A2" s="306" t="s">
        <v>1158</v>
      </c>
      <c r="B2" s="304">
        <v>150</v>
      </c>
      <c r="C2" s="307" t="s">
        <v>1168</v>
      </c>
      <c r="D2" s="214" t="s">
        <v>1163</v>
      </c>
    </row>
    <row r="3" spans="1:4" ht="27.6" x14ac:dyDescent="0.3">
      <c r="A3" s="306" t="s">
        <v>1159</v>
      </c>
      <c r="B3" s="304">
        <v>0.6</v>
      </c>
      <c r="C3" s="307" t="s">
        <v>1168</v>
      </c>
      <c r="D3" s="214" t="s">
        <v>1164</v>
      </c>
    </row>
    <row r="4" spans="1:4" ht="57.6" x14ac:dyDescent="0.3">
      <c r="A4" s="81" t="s">
        <v>1160</v>
      </c>
      <c r="B4" s="305">
        <v>14</v>
      </c>
      <c r="C4" s="307" t="s">
        <v>1168</v>
      </c>
      <c r="D4" s="327" t="s">
        <v>1165</v>
      </c>
    </row>
    <row r="5" spans="1:4" ht="82.8" x14ac:dyDescent="0.3">
      <c r="A5" s="81" t="s">
        <v>1161</v>
      </c>
      <c r="B5" s="305">
        <v>25</v>
      </c>
      <c r="C5" s="307" t="s">
        <v>1168</v>
      </c>
      <c r="D5" s="28" t="s">
        <v>1166</v>
      </c>
    </row>
    <row r="6" spans="1:4" ht="69" x14ac:dyDescent="0.3">
      <c r="A6" s="81" t="s">
        <v>1162</v>
      </c>
      <c r="B6" s="305">
        <v>500</v>
      </c>
      <c r="C6" s="307" t="s">
        <v>1169</v>
      </c>
      <c r="D6" s="28" t="s">
        <v>1167</v>
      </c>
    </row>
    <row r="7" spans="1:4" x14ac:dyDescent="0.3">
      <c r="A7" s="81"/>
    </row>
    <row r="8" spans="1:4" x14ac:dyDescent="0.3">
      <c r="A8" s="81" t="s">
        <v>1170</v>
      </c>
      <c r="B8" s="305">
        <v>911.78940462236267</v>
      </c>
    </row>
    <row r="9" spans="1:4" x14ac:dyDescent="0.3">
      <c r="A9" s="81" t="s">
        <v>1171</v>
      </c>
      <c r="B9" s="305">
        <v>974.06509055676099</v>
      </c>
    </row>
    <row r="10" spans="1:4" x14ac:dyDescent="0.3">
      <c r="B10" s="305"/>
    </row>
    <row r="11" spans="1:4" ht="129.6" x14ac:dyDescent="0.3">
      <c r="A11" s="347" t="s">
        <v>1190</v>
      </c>
      <c r="B11" t="s">
        <v>1197</v>
      </c>
      <c r="C11" s="355">
        <v>340</v>
      </c>
      <c r="D11" s="8" t="s">
        <v>1193</v>
      </c>
    </row>
    <row r="12" spans="1:4" ht="57.6" x14ac:dyDescent="0.3">
      <c r="A12" s="347" t="s">
        <v>1191</v>
      </c>
      <c r="B12" t="s">
        <v>1198</v>
      </c>
      <c r="C12" s="355">
        <v>59.401767245588694</v>
      </c>
      <c r="D12" s="8" t="s">
        <v>1786</v>
      </c>
    </row>
    <row r="13" spans="1:4" ht="72" x14ac:dyDescent="0.3">
      <c r="A13" s="347" t="s">
        <v>1192</v>
      </c>
      <c r="B13" t="s">
        <v>1198</v>
      </c>
      <c r="C13" s="356">
        <v>2.4424589757562547</v>
      </c>
      <c r="D13" s="8" t="s">
        <v>1787</v>
      </c>
    </row>
    <row r="14" spans="1:4" ht="115.2" x14ac:dyDescent="0.3">
      <c r="A14" s="347" t="s">
        <v>1194</v>
      </c>
      <c r="B14" t="s">
        <v>1198</v>
      </c>
      <c r="C14" s="356">
        <v>195</v>
      </c>
      <c r="D14" s="8" t="s">
        <v>1199</v>
      </c>
    </row>
    <row r="15" spans="1:4" ht="115.2" x14ac:dyDescent="0.3">
      <c r="A15" s="347" t="s">
        <v>1195</v>
      </c>
      <c r="B15" t="s">
        <v>1198</v>
      </c>
      <c r="C15" s="356">
        <v>390.02762594008823</v>
      </c>
      <c r="D15" s="8" t="s">
        <v>1196</v>
      </c>
    </row>
    <row r="16" spans="1:4" ht="144" x14ac:dyDescent="0.3">
      <c r="A16" s="347" t="s">
        <v>1783</v>
      </c>
      <c r="B16" t="s">
        <v>1198</v>
      </c>
      <c r="C16" s="357">
        <v>315</v>
      </c>
      <c r="D16" s="8" t="s">
        <v>1784</v>
      </c>
    </row>
    <row r="17" spans="1:4" ht="102" x14ac:dyDescent="0.3">
      <c r="A17" s="347" t="s">
        <v>1785</v>
      </c>
      <c r="B17" t="s">
        <v>1198</v>
      </c>
      <c r="C17" s="356">
        <v>228</v>
      </c>
      <c r="D17" s="8" t="s">
        <v>1788</v>
      </c>
    </row>
    <row r="62" ht="12.6" customHeight="1" x14ac:dyDescent="0.3"/>
    <row r="76" ht="21" customHeight="1" x14ac:dyDescent="0.3"/>
    <row r="87" ht="11.4" customHeight="1" x14ac:dyDescent="0.3"/>
    <row r="88" ht="17.399999999999999" customHeight="1" x14ac:dyDescent="0.3"/>
    <row r="89" ht="17.399999999999999" customHeight="1" x14ac:dyDescent="0.3"/>
    <row r="122" ht="37.950000000000003" customHeight="1" x14ac:dyDescent="0.3"/>
    <row r="123" ht="28.95" customHeight="1" x14ac:dyDescent="0.3"/>
    <row r="124" ht="38.4" customHeight="1" x14ac:dyDescent="0.3"/>
    <row r="125" ht="28.95" customHeight="1" x14ac:dyDescent="0.3"/>
    <row r="126" ht="26.4" customHeight="1" x14ac:dyDescent="0.3"/>
  </sheetData>
  <dataValidations count="1">
    <dataValidation type="list" allowBlank="1" showInputMessage="1" showErrorMessage="1" sqref="C2:C6" xr:uid="{00000000-0002-0000-1400-000000000000}">
      <formula1>Unit</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EFDECD"/>
  </sheetPr>
  <dimension ref="F1:AH19"/>
  <sheetViews>
    <sheetView showGridLines="0" showRowColHeaders="0" zoomScale="90" zoomScaleNormal="90" workbookViewId="0"/>
  </sheetViews>
  <sheetFormatPr defaultColWidth="9.109375" defaultRowHeight="14.4" x14ac:dyDescent="0.3"/>
  <cols>
    <col min="1" max="1" width="2.5546875" style="2" customWidth="1"/>
    <col min="2" max="4" width="9.33203125" style="2" customWidth="1"/>
    <col min="5" max="6" width="2.44140625" style="2" customWidth="1"/>
    <col min="7" max="7" width="9.109375" style="2" customWidth="1"/>
    <col min="8" max="8" width="9.109375" style="2"/>
    <col min="9" max="9" width="3" style="2" customWidth="1"/>
    <col min="10" max="13" width="9.109375" style="2"/>
    <col min="14" max="14" width="4.44140625" style="2" customWidth="1"/>
    <col min="15"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6"/>
      <c r="H3" s="6"/>
      <c r="I3" s="6"/>
      <c r="J3" s="6"/>
      <c r="K3" s="6"/>
      <c r="L3" s="6"/>
      <c r="M3" s="6"/>
      <c r="N3" s="6"/>
      <c r="O3" s="6"/>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1082</v>
      </c>
      <c r="G5" s="5"/>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3"/>
      <c r="G6" s="3"/>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427</v>
      </c>
    </row>
    <row r="9" spans="6:34" ht="15" customHeight="1" x14ac:dyDescent="0.3">
      <c r="F9" s="395" t="s">
        <v>1083</v>
      </c>
      <c r="G9" s="395"/>
      <c r="H9" s="395"/>
      <c r="I9" s="395"/>
      <c r="J9" s="395"/>
      <c r="K9" s="395"/>
      <c r="L9" s="395"/>
      <c r="M9" s="395"/>
      <c r="N9" s="395"/>
      <c r="O9" s="395"/>
      <c r="P9" s="395"/>
      <c r="Q9" s="395"/>
      <c r="R9" s="395"/>
      <c r="S9" s="395"/>
      <c r="T9" s="395"/>
      <c r="U9" s="395"/>
    </row>
    <row r="10" spans="6:34" x14ac:dyDescent="0.3">
      <c r="F10" s="395"/>
      <c r="G10" s="395"/>
      <c r="H10" s="395"/>
      <c r="I10" s="395"/>
      <c r="J10" s="395"/>
      <c r="K10" s="395"/>
      <c r="L10" s="395"/>
      <c r="M10" s="395"/>
      <c r="N10" s="395"/>
      <c r="O10" s="395"/>
      <c r="P10" s="395"/>
      <c r="Q10" s="395"/>
      <c r="R10" s="395"/>
      <c r="S10" s="395"/>
      <c r="T10" s="395"/>
      <c r="U10" s="395"/>
    </row>
    <row r="11" spans="6:34" x14ac:dyDescent="0.3">
      <c r="F11" s="28"/>
      <c r="G11" s="28"/>
      <c r="H11" s="28"/>
      <c r="I11" s="28"/>
      <c r="J11" s="28"/>
      <c r="K11" s="28"/>
      <c r="L11" s="28"/>
      <c r="M11" s="28"/>
      <c r="N11" s="28"/>
      <c r="O11" s="28"/>
      <c r="P11" s="28"/>
      <c r="Q11" s="28"/>
      <c r="R11" s="28"/>
      <c r="S11" s="28"/>
      <c r="T11" s="28"/>
    </row>
    <row r="12" spans="6:34" x14ac:dyDescent="0.3">
      <c r="F12" s="28"/>
      <c r="G12" s="28"/>
      <c r="H12" s="28"/>
      <c r="I12" s="28"/>
      <c r="J12" s="28"/>
      <c r="K12" s="28"/>
      <c r="L12" s="28"/>
      <c r="M12" s="28"/>
      <c r="N12" s="28"/>
      <c r="O12" s="28"/>
      <c r="P12" s="28"/>
      <c r="Q12" s="28"/>
      <c r="R12" s="28"/>
      <c r="S12" s="28"/>
      <c r="T12" s="28"/>
    </row>
    <row r="13" spans="6:34" x14ac:dyDescent="0.3">
      <c r="F13" s="28"/>
      <c r="G13" s="28"/>
      <c r="H13" s="28"/>
      <c r="I13" s="28"/>
      <c r="J13" s="28"/>
      <c r="K13" s="28"/>
      <c r="L13" s="28"/>
      <c r="M13" s="28"/>
      <c r="N13" s="28"/>
      <c r="O13" s="28"/>
      <c r="P13" s="28"/>
      <c r="Q13" s="28"/>
      <c r="R13" s="28"/>
      <c r="S13" s="28"/>
      <c r="T13" s="28"/>
    </row>
    <row r="14" spans="6:34" x14ac:dyDescent="0.3">
      <c r="F14" s="28"/>
      <c r="G14" s="28"/>
      <c r="H14" s="28"/>
      <c r="I14" s="28"/>
      <c r="J14" s="28"/>
      <c r="K14" s="28"/>
      <c r="L14" s="28"/>
      <c r="M14" s="28"/>
      <c r="N14" s="28"/>
      <c r="O14" s="28"/>
      <c r="P14" s="28"/>
      <c r="Q14" s="28"/>
      <c r="R14" s="28"/>
      <c r="S14" s="28"/>
      <c r="T14" s="28"/>
    </row>
    <row r="15" spans="6:34" x14ac:dyDescent="0.3">
      <c r="F15" s="28"/>
      <c r="G15" s="28"/>
      <c r="H15" s="28"/>
      <c r="I15" s="28"/>
      <c r="J15" s="28"/>
      <c r="K15" s="28"/>
      <c r="L15" s="28"/>
      <c r="M15" s="28"/>
      <c r="N15" s="28"/>
      <c r="O15" s="28"/>
      <c r="P15" s="28"/>
      <c r="Q15" s="28"/>
      <c r="R15" s="28"/>
      <c r="S15" s="28"/>
      <c r="T15" s="28"/>
    </row>
    <row r="16" spans="6:34" x14ac:dyDescent="0.3">
      <c r="F16" s="28"/>
      <c r="G16" s="28"/>
      <c r="H16" s="28"/>
      <c r="I16" s="28"/>
      <c r="J16" s="28"/>
      <c r="K16" s="28"/>
      <c r="L16" s="28"/>
      <c r="M16" s="28"/>
      <c r="N16" s="28"/>
      <c r="O16" s="28"/>
      <c r="P16" s="28"/>
      <c r="Q16" s="28"/>
      <c r="R16" s="28"/>
      <c r="S16" s="28"/>
      <c r="T16" s="28"/>
    </row>
    <row r="17" spans="6:20" x14ac:dyDescent="0.3">
      <c r="F17" s="28"/>
      <c r="G17" s="28"/>
      <c r="H17" s="28"/>
      <c r="I17" s="28"/>
      <c r="J17" s="28"/>
      <c r="K17" s="28"/>
      <c r="L17" s="28"/>
      <c r="M17" s="28"/>
      <c r="N17" s="28"/>
      <c r="O17" s="28"/>
      <c r="P17" s="28"/>
      <c r="Q17" s="28"/>
      <c r="R17" s="28"/>
      <c r="S17" s="28"/>
      <c r="T17" s="28"/>
    </row>
    <row r="18" spans="6:20" ht="15" customHeight="1" x14ac:dyDescent="0.3">
      <c r="F18" s="28"/>
      <c r="G18" s="28"/>
      <c r="H18" s="28"/>
      <c r="I18" s="28"/>
      <c r="J18" s="28"/>
      <c r="K18" s="28"/>
      <c r="L18" s="28"/>
      <c r="M18" s="28"/>
      <c r="N18" s="28"/>
      <c r="O18" s="28"/>
      <c r="P18" s="28"/>
      <c r="Q18" s="28"/>
      <c r="R18" s="28"/>
      <c r="S18" s="28"/>
      <c r="T18" s="28"/>
    </row>
    <row r="19" spans="6:20" x14ac:dyDescent="0.3">
      <c r="F19" s="28"/>
      <c r="G19" s="28"/>
      <c r="H19" s="28"/>
      <c r="I19" s="28"/>
      <c r="J19" s="28"/>
      <c r="K19" s="28"/>
      <c r="L19" s="28"/>
      <c r="M19" s="28"/>
      <c r="N19" s="28"/>
      <c r="O19" s="28"/>
      <c r="P19" s="28"/>
      <c r="Q19" s="28"/>
      <c r="R19" s="28"/>
      <c r="S19" s="28"/>
      <c r="T19" s="28"/>
    </row>
  </sheetData>
  <mergeCells count="1">
    <mergeCell ref="F9:U10"/>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theme="0"/>
  </sheetPr>
  <dimension ref="A2:F14"/>
  <sheetViews>
    <sheetView workbookViewId="0">
      <selection activeCell="B111" sqref="B111"/>
    </sheetView>
  </sheetViews>
  <sheetFormatPr defaultRowHeight="14.4" x14ac:dyDescent="0.3"/>
  <cols>
    <col min="4" max="4" width="16.33203125" bestFit="1" customWidth="1"/>
  </cols>
  <sheetData>
    <row r="2" spans="1:6" x14ac:dyDescent="0.3">
      <c r="A2" t="s">
        <v>215</v>
      </c>
      <c r="D2" t="s">
        <v>398</v>
      </c>
      <c r="E2">
        <v>1</v>
      </c>
      <c r="F2" s="147" t="s">
        <v>395</v>
      </c>
    </row>
    <row r="3" spans="1:6" x14ac:dyDescent="0.3">
      <c r="A3" t="s">
        <v>216</v>
      </c>
      <c r="D3" t="s">
        <v>399</v>
      </c>
      <c r="E3">
        <v>2</v>
      </c>
      <c r="F3" s="147" t="s">
        <v>396</v>
      </c>
    </row>
    <row r="4" spans="1:6" x14ac:dyDescent="0.3">
      <c r="A4" t="s">
        <v>217</v>
      </c>
      <c r="D4" t="s">
        <v>400</v>
      </c>
      <c r="E4">
        <v>3</v>
      </c>
      <c r="F4" s="147" t="s">
        <v>387</v>
      </c>
    </row>
    <row r="5" spans="1:6" x14ac:dyDescent="0.3">
      <c r="A5" t="s">
        <v>218</v>
      </c>
      <c r="D5" t="s">
        <v>401</v>
      </c>
      <c r="E5">
        <v>4</v>
      </c>
      <c r="F5" s="147" t="s">
        <v>388</v>
      </c>
    </row>
    <row r="6" spans="1:6" x14ac:dyDescent="0.3">
      <c r="A6" t="s">
        <v>230</v>
      </c>
      <c r="D6" t="s">
        <v>402</v>
      </c>
      <c r="E6" t="s">
        <v>397</v>
      </c>
      <c r="F6" s="147" t="s">
        <v>389</v>
      </c>
    </row>
    <row r="7" spans="1:6" x14ac:dyDescent="0.3">
      <c r="A7" t="s">
        <v>231</v>
      </c>
    </row>
    <row r="8" spans="1:6" x14ac:dyDescent="0.3">
      <c r="A8" t="s">
        <v>232</v>
      </c>
    </row>
    <row r="9" spans="1:6" x14ac:dyDescent="0.3">
      <c r="A9" t="s">
        <v>233</v>
      </c>
    </row>
    <row r="10" spans="1:6" x14ac:dyDescent="0.3">
      <c r="A10" t="s">
        <v>234</v>
      </c>
    </row>
    <row r="11" spans="1:6" x14ac:dyDescent="0.3">
      <c r="A11" t="s">
        <v>235</v>
      </c>
    </row>
    <row r="12" spans="1:6" x14ac:dyDescent="0.3">
      <c r="A12" t="s">
        <v>236</v>
      </c>
    </row>
    <row r="13" spans="1:6" x14ac:dyDescent="0.3">
      <c r="A13" t="s">
        <v>237</v>
      </c>
    </row>
    <row r="14" spans="1:6" x14ac:dyDescent="0.3">
      <c r="A14" t="s">
        <v>238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0"/>
  </sheetPr>
  <dimension ref="A1:O256"/>
  <sheetViews>
    <sheetView topLeftCell="A136" workbookViewId="0">
      <selection activeCell="B153" sqref="B153"/>
    </sheetView>
  </sheetViews>
  <sheetFormatPr defaultColWidth="9.109375" defaultRowHeight="11.4" outlineLevelRow="1" x14ac:dyDescent="0.2"/>
  <cols>
    <col min="1" max="1" width="38" style="10" bestFit="1" customWidth="1"/>
    <col min="2" max="2" width="10.33203125" style="10" bestFit="1" customWidth="1"/>
    <col min="3" max="3" width="20.33203125" style="10" bestFit="1" customWidth="1"/>
    <col min="4" max="4" width="10.5546875" style="10" customWidth="1"/>
    <col min="5" max="5" width="9.5546875" style="10" customWidth="1"/>
    <col min="6" max="6" width="9.5546875" style="10" bestFit="1" customWidth="1"/>
    <col min="7" max="7" width="9.44140625" style="14" bestFit="1" customWidth="1"/>
    <col min="8" max="16384" width="9.109375" style="14"/>
  </cols>
  <sheetData>
    <row r="1" spans="1:10" ht="12" x14ac:dyDescent="0.25">
      <c r="A1" s="18" t="s">
        <v>1716</v>
      </c>
      <c r="B1" s="17"/>
      <c r="C1" s="17"/>
      <c r="D1" s="17"/>
      <c r="E1" s="17"/>
      <c r="F1" s="17"/>
      <c r="G1" s="22"/>
      <c r="H1" s="22"/>
      <c r="I1" s="22"/>
      <c r="J1" s="22"/>
    </row>
    <row r="2" spans="1:10" s="20" customFormat="1" ht="12" outlineLevel="1" x14ac:dyDescent="0.25">
      <c r="A2" s="16" t="s">
        <v>72</v>
      </c>
      <c r="B2" s="19">
        <v>2017</v>
      </c>
      <c r="C2" s="19">
        <v>2018</v>
      </c>
      <c r="D2" s="19">
        <v>2019</v>
      </c>
      <c r="E2" s="19">
        <v>2020</v>
      </c>
      <c r="F2" s="19">
        <v>2021</v>
      </c>
      <c r="G2" s="19">
        <v>2022</v>
      </c>
      <c r="H2" s="19">
        <v>2023</v>
      </c>
      <c r="I2" s="19">
        <v>2024</v>
      </c>
      <c r="J2" s="19">
        <v>2025</v>
      </c>
    </row>
    <row r="3" spans="1:10" outlineLevel="1" x14ac:dyDescent="0.2">
      <c r="A3" s="12" t="s">
        <v>176</v>
      </c>
      <c r="B3" s="11">
        <v>8.7162530688236082</v>
      </c>
      <c r="C3" s="11">
        <v>9.7987813635815453</v>
      </c>
      <c r="D3" s="11">
        <v>8.471075424798979</v>
      </c>
      <c r="E3" s="11">
        <v>9.1936340205955087</v>
      </c>
      <c r="F3" s="11">
        <v>9.537171428839315</v>
      </c>
      <c r="G3" s="15">
        <v>9.6131520342247203</v>
      </c>
      <c r="H3" s="15">
        <v>9.6485721325674341</v>
      </c>
      <c r="I3" s="15">
        <v>9.6001226080585376</v>
      </c>
      <c r="J3" s="15">
        <v>9.8371153870261256</v>
      </c>
    </row>
    <row r="4" spans="1:10" outlineLevel="1" x14ac:dyDescent="0.2">
      <c r="A4" s="12" t="s">
        <v>177</v>
      </c>
      <c r="B4" s="11">
        <v>7.3045237003545695</v>
      </c>
      <c r="C4" s="11">
        <v>8.5819967120431819</v>
      </c>
      <c r="D4" s="11">
        <v>7.2776900124155706</v>
      </c>
      <c r="E4" s="11">
        <v>6.7554329548389509</v>
      </c>
      <c r="F4" s="11">
        <v>7.1407841720100471</v>
      </c>
      <c r="G4" s="15">
        <v>7.1821276581559417</v>
      </c>
      <c r="H4" s="15">
        <v>7.1921914446452746</v>
      </c>
      <c r="I4" s="15">
        <v>7.1039247588278549</v>
      </c>
      <c r="J4" s="15">
        <v>7.2994397472619115</v>
      </c>
    </row>
    <row r="5" spans="1:10" outlineLevel="1" x14ac:dyDescent="0.2">
      <c r="A5" s="12" t="s">
        <v>178</v>
      </c>
      <c r="B5" s="11">
        <v>6.8557101382005623</v>
      </c>
      <c r="C5" s="11">
        <v>8.08552253188682</v>
      </c>
      <c r="D5" s="11">
        <v>6.7513592397639108</v>
      </c>
      <c r="E5" s="11">
        <v>6.8070979285024267</v>
      </c>
      <c r="F5" s="11">
        <v>7.1757904784070945</v>
      </c>
      <c r="G5" s="15">
        <v>7.212770265320648</v>
      </c>
      <c r="H5" s="15">
        <v>7.1879573949089179</v>
      </c>
      <c r="I5" s="15">
        <v>7.1011165143680861</v>
      </c>
      <c r="J5" s="15">
        <v>7.2712601709373823</v>
      </c>
    </row>
    <row r="6" spans="1:10" outlineLevel="1" x14ac:dyDescent="0.2">
      <c r="A6" s="12" t="s">
        <v>179</v>
      </c>
      <c r="B6" s="11">
        <v>1.8807173653501503</v>
      </c>
      <c r="C6" s="11">
        <v>2.4049065178359563</v>
      </c>
      <c r="D6" s="11">
        <v>1.4328394285581469</v>
      </c>
      <c r="E6" s="11">
        <v>1.3362863288057698</v>
      </c>
      <c r="F6" s="11">
        <v>1.3380526471911736</v>
      </c>
      <c r="G6" s="15">
        <v>1.3403554273172571</v>
      </c>
      <c r="H6" s="15">
        <v>1.3770968551140794</v>
      </c>
      <c r="I6" s="15">
        <v>1.4145547510096661</v>
      </c>
      <c r="J6" s="15">
        <v>1.4502435524407897</v>
      </c>
    </row>
    <row r="7" spans="1:10" outlineLevel="1" x14ac:dyDescent="0.2">
      <c r="A7" s="12" t="s">
        <v>180</v>
      </c>
      <c r="B7" s="11">
        <v>1.7947665340646037</v>
      </c>
      <c r="C7" s="11">
        <v>2.3235438550689089</v>
      </c>
      <c r="D7" s="11">
        <v>1.3500362599947962</v>
      </c>
      <c r="E7" s="11">
        <v>1.2534755098847816</v>
      </c>
      <c r="F7" s="11">
        <v>1.2715703124467055</v>
      </c>
      <c r="G7" s="15">
        <v>1.2727708046858222</v>
      </c>
      <c r="H7" s="15">
        <v>1.3093122035368743</v>
      </c>
      <c r="I7" s="15">
        <v>1.3462319442741746</v>
      </c>
      <c r="J7" s="15">
        <v>1.3822181933076316</v>
      </c>
    </row>
    <row r="8" spans="1:10" outlineLevel="1" x14ac:dyDescent="0.2">
      <c r="A8" s="12" t="s">
        <v>181</v>
      </c>
      <c r="B8" s="11">
        <v>1.7395616690554077</v>
      </c>
      <c r="C8" s="11">
        <v>2.2715152534579426</v>
      </c>
      <c r="D8" s="11">
        <v>1.2987986309712114</v>
      </c>
      <c r="E8" s="11">
        <v>1.2020990430688521</v>
      </c>
      <c r="F8" s="11">
        <v>1.2248172266823136</v>
      </c>
      <c r="G8" s="15">
        <v>1.2249786950806263</v>
      </c>
      <c r="H8" s="15">
        <v>1.2614524666391647</v>
      </c>
      <c r="I8" s="15">
        <v>1.2982324973669055</v>
      </c>
      <c r="J8" s="15">
        <v>1.3342937112315432</v>
      </c>
    </row>
    <row r="9" spans="1:10" outlineLevel="1" x14ac:dyDescent="0.2">
      <c r="A9" s="12" t="s">
        <v>182</v>
      </c>
      <c r="B9" s="11">
        <v>6.0776352584907487</v>
      </c>
      <c r="C9" s="11">
        <v>6.0452588456996095</v>
      </c>
      <c r="D9" s="11">
        <v>6.4352254018735726</v>
      </c>
      <c r="E9" s="11">
        <v>5.9544862105858138</v>
      </c>
      <c r="F9" s="11">
        <v>5.7579586489098515</v>
      </c>
      <c r="G9" s="15">
        <v>5.7645886845181114</v>
      </c>
      <c r="H9" s="15">
        <v>5.7719981493503631</v>
      </c>
      <c r="I9" s="15">
        <v>5.7793457493436957</v>
      </c>
      <c r="J9" s="15">
        <v>5.7881676878859905</v>
      </c>
    </row>
    <row r="10" spans="1:10" outlineLevel="1" x14ac:dyDescent="0.2">
      <c r="A10" s="12" t="s">
        <v>183</v>
      </c>
      <c r="B10" s="11">
        <v>0.91090003593488045</v>
      </c>
      <c r="C10" s="11">
        <v>1.2004402660762501</v>
      </c>
      <c r="D10" s="11">
        <v>1.2159646444690857</v>
      </c>
      <c r="E10" s="11">
        <v>0.83137329143887961</v>
      </c>
      <c r="F10" s="11">
        <v>0.67415124209810917</v>
      </c>
      <c r="G10" s="15">
        <v>0.67945527058471711</v>
      </c>
      <c r="H10" s="15">
        <v>0.68538284245051839</v>
      </c>
      <c r="I10" s="15">
        <v>0.69126092244518467</v>
      </c>
      <c r="J10" s="15">
        <v>0.69831847327901886</v>
      </c>
    </row>
    <row r="11" spans="1:10" outlineLevel="1" x14ac:dyDescent="0.2">
      <c r="A11" s="12" t="s">
        <v>184</v>
      </c>
      <c r="B11" s="11">
        <v>0.86903995849009552</v>
      </c>
      <c r="C11" s="11">
        <v>1.0908804020456877</v>
      </c>
      <c r="D11" s="11">
        <v>1.1670111189797416</v>
      </c>
      <c r="E11" s="11">
        <v>0.782419765949535</v>
      </c>
      <c r="F11" s="11">
        <v>0.62519771660876489</v>
      </c>
      <c r="G11" s="15">
        <v>0.63050174509537282</v>
      </c>
      <c r="H11" s="15">
        <v>0.63642931696117389</v>
      </c>
      <c r="I11" s="15">
        <v>0.64230739695584005</v>
      </c>
      <c r="J11" s="15">
        <v>0.64936494778967468</v>
      </c>
    </row>
    <row r="12" spans="1:10" outlineLevel="1" x14ac:dyDescent="0.2">
      <c r="A12" s="12" t="s">
        <v>185</v>
      </c>
      <c r="B12" s="11">
        <v>37.361366946891032</v>
      </c>
      <c r="C12" s="11">
        <v>45.772040949717471</v>
      </c>
      <c r="D12" s="11">
        <v>39.282643362180075</v>
      </c>
      <c r="E12" s="11">
        <v>25.901550607660504</v>
      </c>
      <c r="F12" s="11">
        <v>26.185348310177254</v>
      </c>
      <c r="G12" s="15">
        <v>26.496508961029281</v>
      </c>
      <c r="H12" s="15">
        <v>26.804539240107271</v>
      </c>
      <c r="I12" s="15">
        <v>27.699387361054114</v>
      </c>
      <c r="J12" s="15">
        <v>28.050774303409888</v>
      </c>
    </row>
    <row r="13" spans="1:10" outlineLevel="1" x14ac:dyDescent="0.2">
      <c r="A13" s="12" t="s">
        <v>186</v>
      </c>
      <c r="B13" s="11">
        <v>41.340388783601938</v>
      </c>
      <c r="C13" s="11">
        <v>48.895189202155493</v>
      </c>
      <c r="D13" s="11">
        <v>42.44047047599134</v>
      </c>
      <c r="E13" s="11">
        <v>28.202347869559755</v>
      </c>
      <c r="F13" s="11">
        <v>28.504322196917457</v>
      </c>
      <c r="G13" s="15">
        <v>28.835412009865049</v>
      </c>
      <c r="H13" s="15">
        <v>29.163170957543262</v>
      </c>
      <c r="I13" s="15">
        <v>30.115332151992245</v>
      </c>
      <c r="J13" s="15">
        <v>30.489224662816572</v>
      </c>
    </row>
    <row r="14" spans="1:10" outlineLevel="1" x14ac:dyDescent="0.2">
      <c r="A14" s="12" t="s">
        <v>187</v>
      </c>
      <c r="B14" s="11">
        <v>38.016594595733899</v>
      </c>
      <c r="C14" s="11">
        <v>45.385555545209264</v>
      </c>
      <c r="D14" s="11">
        <v>37.859880309249938</v>
      </c>
      <c r="E14" s="11">
        <v>23.621757702818353</v>
      </c>
      <c r="F14" s="11">
        <v>23.923732030176051</v>
      </c>
      <c r="G14" s="15">
        <v>24.254821843123644</v>
      </c>
      <c r="H14" s="15">
        <v>24.582580790801853</v>
      </c>
      <c r="I14" s="15">
        <v>25.534741985250836</v>
      </c>
      <c r="J14" s="15">
        <v>25.908634496075162</v>
      </c>
    </row>
    <row r="15" spans="1:10" outlineLevel="1" x14ac:dyDescent="0.2">
      <c r="A15" s="12" t="s">
        <v>188</v>
      </c>
      <c r="B15" s="11">
        <v>41.296020877564729</v>
      </c>
      <c r="C15" s="11">
        <v>47.224627704675271</v>
      </c>
      <c r="D15" s="11">
        <v>40.902853502919307</v>
      </c>
      <c r="E15" s="11">
        <v>28.728343604499511</v>
      </c>
      <c r="F15" s="11">
        <v>28.986551061978787</v>
      </c>
      <c r="G15" s="15">
        <v>29.269654130860612</v>
      </c>
      <c r="H15" s="15">
        <v>29.549909095865722</v>
      </c>
      <c r="I15" s="15">
        <v>30.364068111568685</v>
      </c>
      <c r="J15" s="15">
        <v>30.683770238021754</v>
      </c>
    </row>
    <row r="16" spans="1:10" outlineLevel="1" x14ac:dyDescent="0.2">
      <c r="A16" s="12" t="s">
        <v>189</v>
      </c>
      <c r="B16" s="11">
        <v>42.861451004183671</v>
      </c>
      <c r="C16" s="11">
        <v>50.725407942010861</v>
      </c>
      <c r="D16" s="11">
        <v>43.428544222059301</v>
      </c>
      <c r="E16" s="11">
        <v>29.452985485989402</v>
      </c>
      <c r="F16" s="11">
        <v>29.749391133379067</v>
      </c>
      <c r="G16" s="15">
        <v>30.074375350446655</v>
      </c>
      <c r="H16" s="15">
        <v>30.396090126415796</v>
      </c>
      <c r="I16" s="15">
        <v>31.330692606465892</v>
      </c>
      <c r="J16" s="15">
        <v>31.697690200912898</v>
      </c>
    </row>
    <row r="17" spans="1:12" s="20" customFormat="1" ht="12" outlineLevel="1" x14ac:dyDescent="0.25">
      <c r="A17" s="16" t="s">
        <v>73</v>
      </c>
      <c r="B17" s="19">
        <v>2017</v>
      </c>
      <c r="C17" s="19">
        <v>2018</v>
      </c>
      <c r="D17" s="19">
        <v>2019</v>
      </c>
      <c r="E17" s="19">
        <v>2020</v>
      </c>
      <c r="F17" s="19">
        <v>2021</v>
      </c>
      <c r="G17" s="19">
        <v>2022</v>
      </c>
      <c r="H17" s="19">
        <v>2023</v>
      </c>
      <c r="I17" s="19">
        <v>2024</v>
      </c>
      <c r="J17" s="19">
        <v>2025</v>
      </c>
    </row>
    <row r="18" spans="1:12" outlineLevel="1" x14ac:dyDescent="0.2">
      <c r="A18" s="12" t="s">
        <v>176</v>
      </c>
      <c r="B18" s="11">
        <v>8.7162530688236082</v>
      </c>
      <c r="C18" s="11">
        <v>9.7987813635815453</v>
      </c>
      <c r="D18" s="11">
        <v>8.471075424798979</v>
      </c>
      <c r="E18" s="11">
        <v>10.377542907840908</v>
      </c>
      <c r="F18" s="11">
        <v>10.836726972168789</v>
      </c>
      <c r="G18" s="15">
        <v>10.93608770753457</v>
      </c>
      <c r="H18" s="15">
        <v>10.968643844086152</v>
      </c>
      <c r="I18" s="15">
        <v>10.899140761699744</v>
      </c>
      <c r="J18" s="15">
        <v>11.14975942221591</v>
      </c>
      <c r="L18" s="14">
        <f>B18*600</f>
        <v>5229.7518412941645</v>
      </c>
    </row>
    <row r="19" spans="1:12" outlineLevel="1" x14ac:dyDescent="0.2">
      <c r="A19" s="12" t="s">
        <v>177</v>
      </c>
      <c r="B19" s="11">
        <v>7.3045237003545695</v>
      </c>
      <c r="C19" s="11">
        <v>8.5819967120431819</v>
      </c>
      <c r="D19" s="11">
        <v>7.2776900124155706</v>
      </c>
      <c r="E19" s="11">
        <v>8.914472075505433</v>
      </c>
      <c r="F19" s="11">
        <v>9.3752956849289681</v>
      </c>
      <c r="G19" s="15">
        <v>9.4453909288542395</v>
      </c>
      <c r="H19" s="15">
        <v>9.3995664176421148</v>
      </c>
      <c r="I19" s="15">
        <v>9.31478398431892</v>
      </c>
      <c r="J19" s="15">
        <v>9.5270717250180681</v>
      </c>
    </row>
    <row r="20" spans="1:12" outlineLevel="1" x14ac:dyDescent="0.2">
      <c r="A20" s="12" t="s">
        <v>178</v>
      </c>
      <c r="B20" s="11">
        <v>6.8557101382005623</v>
      </c>
      <c r="C20" s="11">
        <v>8.08552253188682</v>
      </c>
      <c r="D20" s="11">
        <v>6.7513592397639108</v>
      </c>
      <c r="E20" s="11">
        <v>8.3209361531245758</v>
      </c>
      <c r="F20" s="11">
        <v>8.743145409157707</v>
      </c>
      <c r="G20" s="15">
        <v>8.7999377280010531</v>
      </c>
      <c r="H20" s="15">
        <v>8.732544720786187</v>
      </c>
      <c r="I20" s="15">
        <v>8.6486237304065519</v>
      </c>
      <c r="J20" s="15">
        <v>8.8325274070973681</v>
      </c>
    </row>
    <row r="21" spans="1:12" outlineLevel="1" x14ac:dyDescent="0.2">
      <c r="A21" s="12" t="s">
        <v>179</v>
      </c>
      <c r="B21" s="11">
        <v>1.8807173653501503</v>
      </c>
      <c r="C21" s="11">
        <v>2.4049065178359563</v>
      </c>
      <c r="D21" s="11">
        <v>1.4328394285581469</v>
      </c>
      <c r="E21" s="11">
        <v>1.8810653493459488</v>
      </c>
      <c r="F21" s="11">
        <v>1.9191502691006983</v>
      </c>
      <c r="G21" s="15">
        <v>1.9577716505961271</v>
      </c>
      <c r="H21" s="15">
        <v>1.994513078392949</v>
      </c>
      <c r="I21" s="15">
        <v>2.0319709742885355</v>
      </c>
      <c r="J21" s="15">
        <v>2.06765977571966</v>
      </c>
    </row>
    <row r="22" spans="1:12" outlineLevel="1" x14ac:dyDescent="0.2">
      <c r="A22" s="12" t="s">
        <v>180</v>
      </c>
      <c r="B22" s="11">
        <v>1.7947665340646037</v>
      </c>
      <c r="C22" s="11">
        <v>2.3235438550689089</v>
      </c>
      <c r="D22" s="11">
        <v>1.3500362599947962</v>
      </c>
      <c r="E22" s="11">
        <v>1.7982545304249606</v>
      </c>
      <c r="F22" s="11">
        <v>1.8526679343562302</v>
      </c>
      <c r="G22" s="15">
        <v>1.8901870279646924</v>
      </c>
      <c r="H22" s="15">
        <v>1.9267284268157443</v>
      </c>
      <c r="I22" s="15">
        <v>1.9636481675530442</v>
      </c>
      <c r="J22" s="15">
        <v>1.9996344165865014</v>
      </c>
    </row>
    <row r="23" spans="1:12" outlineLevel="1" x14ac:dyDescent="0.2">
      <c r="A23" s="12" t="s">
        <v>181</v>
      </c>
      <c r="B23" s="11">
        <v>1.7395616690554077</v>
      </c>
      <c r="C23" s="11">
        <v>2.2715152534579426</v>
      </c>
      <c r="D23" s="11">
        <v>1.2987986309712114</v>
      </c>
      <c r="E23" s="11">
        <v>1.7468780636090311</v>
      </c>
      <c r="F23" s="11">
        <v>1.8059148485918384</v>
      </c>
      <c r="G23" s="15">
        <v>1.842394918359497</v>
      </c>
      <c r="H23" s="15">
        <v>1.8788686899180345</v>
      </c>
      <c r="I23" s="15">
        <v>1.9156487206457748</v>
      </c>
      <c r="J23" s="15">
        <v>1.9517099345104132</v>
      </c>
    </row>
    <row r="24" spans="1:12" outlineLevel="1" x14ac:dyDescent="0.2">
      <c r="A24" s="12" t="s">
        <v>182</v>
      </c>
      <c r="B24" s="11">
        <v>6.0776352584907487</v>
      </c>
      <c r="C24" s="11">
        <v>6.0452588456996095</v>
      </c>
      <c r="D24" s="11">
        <v>6.4352254018735726</v>
      </c>
      <c r="E24" s="11">
        <v>5.9970346755042421</v>
      </c>
      <c r="F24" s="11">
        <v>6.0394088032000885</v>
      </c>
      <c r="G24" s="15">
        <v>6.0401043074948211</v>
      </c>
      <c r="H24" s="15">
        <v>6.0421540017844508</v>
      </c>
      <c r="I24" s="15">
        <v>6.0442994720382641</v>
      </c>
      <c r="J24" s="15">
        <v>6.0487203308413591</v>
      </c>
    </row>
    <row r="25" spans="1:12" outlineLevel="1" x14ac:dyDescent="0.2">
      <c r="A25" s="12" t="s">
        <v>183</v>
      </c>
      <c r="B25" s="11">
        <v>0.91090003593488045</v>
      </c>
      <c r="C25" s="11">
        <v>1.2004402660762501</v>
      </c>
      <c r="D25" s="11">
        <v>1.2159646444690857</v>
      </c>
      <c r="E25" s="11">
        <v>0.86541206337362075</v>
      </c>
      <c r="F25" s="11">
        <v>0.899311365530298</v>
      </c>
      <c r="G25" s="15">
        <v>0.89986776896608578</v>
      </c>
      <c r="H25" s="15">
        <v>0.90150752439778814</v>
      </c>
      <c r="I25" s="15">
        <v>0.90322390060083924</v>
      </c>
      <c r="J25" s="15">
        <v>0.90676058764331535</v>
      </c>
    </row>
    <row r="26" spans="1:12" outlineLevel="1" x14ac:dyDescent="0.2">
      <c r="A26" s="12" t="s">
        <v>184</v>
      </c>
      <c r="B26" s="11">
        <v>0.86903995849009552</v>
      </c>
      <c r="C26" s="11">
        <v>1.0908804020456877</v>
      </c>
      <c r="D26" s="11">
        <v>1.1670111189797416</v>
      </c>
      <c r="E26" s="11">
        <v>0.81645853788427625</v>
      </c>
      <c r="F26" s="11">
        <v>0.85035784004095361</v>
      </c>
      <c r="G26" s="15">
        <v>0.85091424347674116</v>
      </c>
      <c r="H26" s="15">
        <v>0.85255399890844397</v>
      </c>
      <c r="I26" s="15">
        <v>0.85427037511149462</v>
      </c>
      <c r="J26" s="15">
        <v>0.8578070621539704</v>
      </c>
    </row>
    <row r="27" spans="1:12" outlineLevel="1" x14ac:dyDescent="0.2">
      <c r="A27" s="12" t="s">
        <v>185</v>
      </c>
      <c r="B27" s="11">
        <v>37.361366946891032</v>
      </c>
      <c r="C27" s="11">
        <v>45.772040949717471</v>
      </c>
      <c r="D27" s="11">
        <v>40.414865504314321</v>
      </c>
      <c r="E27" s="11">
        <v>36.47739189794806</v>
      </c>
      <c r="F27" s="11">
        <v>37.727530001072871</v>
      </c>
      <c r="G27" s="15">
        <v>38.457161474698424</v>
      </c>
      <c r="H27" s="15">
        <v>39.17667187180249</v>
      </c>
      <c r="I27" s="15">
        <v>39.974711655967624</v>
      </c>
      <c r="J27" s="15">
        <v>40.760359545041425</v>
      </c>
    </row>
    <row r="28" spans="1:12" outlineLevel="1" x14ac:dyDescent="0.2">
      <c r="A28" s="12" t="s">
        <v>186</v>
      </c>
      <c r="B28" s="11">
        <v>41.340388783601938</v>
      </c>
      <c r="C28" s="11">
        <v>48.895189202155493</v>
      </c>
      <c r="D28" s="11">
        <v>43.645208980772964</v>
      </c>
      <c r="E28" s="11">
        <v>39.455548764263675</v>
      </c>
      <c r="F28" s="11">
        <v>40.78575549056044</v>
      </c>
      <c r="G28" s="15">
        <v>41.562118271207275</v>
      </c>
      <c r="H28" s="15">
        <v>42.327711742421336</v>
      </c>
      <c r="I28" s="15">
        <v>43.176864236930101</v>
      </c>
      <c r="J28" s="15">
        <v>44.012831162451846</v>
      </c>
    </row>
    <row r="29" spans="1:12" outlineLevel="1" x14ac:dyDescent="0.2">
      <c r="A29" s="12" t="s">
        <v>187</v>
      </c>
      <c r="B29" s="11">
        <v>38.016594595733899</v>
      </c>
      <c r="C29" s="11">
        <v>45.385555545209264</v>
      </c>
      <c r="D29" s="11">
        <v>39.064618814031554</v>
      </c>
      <c r="E29" s="11">
        <v>34.874958597522273</v>
      </c>
      <c r="F29" s="11">
        <v>36.205165323819038</v>
      </c>
      <c r="G29" s="15">
        <v>36.981528104465873</v>
      </c>
      <c r="H29" s="15">
        <v>37.747121575679927</v>
      </c>
      <c r="I29" s="15">
        <v>38.596274070188691</v>
      </c>
      <c r="J29" s="15">
        <v>39.432240995710437</v>
      </c>
    </row>
    <row r="30" spans="1:12" outlineLevel="1" x14ac:dyDescent="0.2">
      <c r="A30" s="12" t="s">
        <v>188</v>
      </c>
      <c r="B30" s="11">
        <v>41.296020877564729</v>
      </c>
      <c r="C30" s="11">
        <v>47.224627704675271</v>
      </c>
      <c r="D30" s="11">
        <v>41.932982351848153</v>
      </c>
      <c r="E30" s="11">
        <v>38.350553601454671</v>
      </c>
      <c r="F30" s="11">
        <v>39.487965843496276</v>
      </c>
      <c r="G30" s="15">
        <v>40.151805917009909</v>
      </c>
      <c r="H30" s="15">
        <v>40.806437538825747</v>
      </c>
      <c r="I30" s="15">
        <v>41.532517495813551</v>
      </c>
      <c r="J30" s="15">
        <v>42.247322943894083</v>
      </c>
    </row>
    <row r="31" spans="1:12" outlineLevel="1" x14ac:dyDescent="0.2">
      <c r="A31" s="12" t="s">
        <v>189</v>
      </c>
      <c r="B31" s="11">
        <v>42.861451004183671</v>
      </c>
      <c r="C31" s="11">
        <v>50.725407942010861</v>
      </c>
      <c r="D31" s="11">
        <v>44.611066258186106</v>
      </c>
      <c r="E31" s="11">
        <v>40.49866716888824</v>
      </c>
      <c r="F31" s="11">
        <v>41.804343678941464</v>
      </c>
      <c r="G31" s="15">
        <v>42.566389627086842</v>
      </c>
      <c r="H31" s="15">
        <v>43.317864861614645</v>
      </c>
      <c r="I31" s="15">
        <v>44.151358215403206</v>
      </c>
      <c r="J31" s="15">
        <v>44.971909154033511</v>
      </c>
    </row>
    <row r="32" spans="1:12" s="20" customFormat="1" ht="12" outlineLevel="1" x14ac:dyDescent="0.25">
      <c r="A32" s="16" t="s">
        <v>74</v>
      </c>
      <c r="B32" s="19">
        <v>2017</v>
      </c>
      <c r="C32" s="19">
        <v>2018</v>
      </c>
      <c r="D32" s="19">
        <v>2019</v>
      </c>
      <c r="E32" s="19">
        <v>2020</v>
      </c>
      <c r="F32" s="19">
        <v>2021</v>
      </c>
      <c r="G32" s="19">
        <v>2022</v>
      </c>
      <c r="H32" s="19">
        <v>2023</v>
      </c>
      <c r="I32" s="19">
        <v>2024</v>
      </c>
      <c r="J32" s="19">
        <v>2025</v>
      </c>
    </row>
    <row r="33" spans="1:10" outlineLevel="1" x14ac:dyDescent="0.2">
      <c r="A33" s="12" t="s">
        <v>176</v>
      </c>
      <c r="B33" s="11">
        <v>8.7162530688236082</v>
      </c>
      <c r="C33" s="11">
        <v>9.7987813635815453</v>
      </c>
      <c r="D33" s="11">
        <v>8.471075424798979</v>
      </c>
      <c r="E33" s="11">
        <v>11.644025080704827</v>
      </c>
      <c r="F33" s="11">
        <v>12.226921729556489</v>
      </c>
      <c r="G33" s="15">
        <v>12.351293272880884</v>
      </c>
      <c r="H33" s="15">
        <v>12.380785696851786</v>
      </c>
      <c r="I33" s="15">
        <v>12.288760648447143</v>
      </c>
      <c r="J33" s="15">
        <v>12.55395554557809</v>
      </c>
    </row>
    <row r="34" spans="1:10" outlineLevel="1" x14ac:dyDescent="0.2">
      <c r="A34" s="12" t="s">
        <v>177</v>
      </c>
      <c r="B34" s="11">
        <v>7.3045237003545695</v>
      </c>
      <c r="C34" s="11">
        <v>8.5819967120431819</v>
      </c>
      <c r="D34" s="11">
        <v>7.2776900124155706</v>
      </c>
      <c r="E34" s="11">
        <v>10.509496249784107</v>
      </c>
      <c r="F34" s="11">
        <v>11.026076278339184</v>
      </c>
      <c r="G34" s="15">
        <v>11.117412336417445</v>
      </c>
      <c r="H34" s="15">
        <v>11.03029946454533</v>
      </c>
      <c r="I34" s="15">
        <v>10.948091077659916</v>
      </c>
      <c r="J34" s="15">
        <v>11.172769953413509</v>
      </c>
    </row>
    <row r="35" spans="1:10" outlineLevel="1" x14ac:dyDescent="0.2">
      <c r="A35" s="12" t="s">
        <v>178</v>
      </c>
      <c r="B35" s="11">
        <v>6.8557101382005623</v>
      </c>
      <c r="C35" s="11">
        <v>8.08552253188682</v>
      </c>
      <c r="D35" s="11">
        <v>6.7513592397639108</v>
      </c>
      <c r="E35" s="11">
        <v>10.129919085424191</v>
      </c>
      <c r="F35" s="11">
        <v>10.616078905265708</v>
      </c>
      <c r="G35" s="15">
        <v>10.696546496356579</v>
      </c>
      <c r="H35" s="15">
        <v>10.578271737393711</v>
      </c>
      <c r="I35" s="15">
        <v>10.497839912091221</v>
      </c>
      <c r="J35" s="15">
        <v>10.698186324302302</v>
      </c>
    </row>
    <row r="36" spans="1:10" outlineLevel="1" x14ac:dyDescent="0.2">
      <c r="A36" s="12" t="s">
        <v>179</v>
      </c>
      <c r="B36" s="11">
        <v>1.8807173653501503</v>
      </c>
      <c r="C36" s="11">
        <v>2.4049065178359563</v>
      </c>
      <c r="D36" s="11">
        <v>1.4328394285581469</v>
      </c>
      <c r="E36" s="11">
        <v>2.8253489849489264</v>
      </c>
      <c r="F36" s="11">
        <v>2.8271153033343301</v>
      </c>
      <c r="G36" s="15">
        <v>2.8657366848297592</v>
      </c>
      <c r="H36" s="15">
        <v>2.9024781126265808</v>
      </c>
      <c r="I36" s="15">
        <v>2.9399360085221677</v>
      </c>
      <c r="J36" s="15">
        <v>2.9756248099532918</v>
      </c>
    </row>
    <row r="37" spans="1:10" outlineLevel="1" x14ac:dyDescent="0.2">
      <c r="A37" s="12" t="s">
        <v>180</v>
      </c>
      <c r="B37" s="11">
        <v>1.7947665340646037</v>
      </c>
      <c r="C37" s="11">
        <v>2.3235438550689089</v>
      </c>
      <c r="D37" s="11">
        <v>1.3500362599947962</v>
      </c>
      <c r="E37" s="11">
        <v>2.7425381660279391</v>
      </c>
      <c r="F37" s="11">
        <v>2.7606329685898627</v>
      </c>
      <c r="G37" s="15">
        <v>2.7981520621983251</v>
      </c>
      <c r="H37" s="15">
        <v>2.8346934610493761</v>
      </c>
      <c r="I37" s="15">
        <v>2.8716132017866762</v>
      </c>
      <c r="J37" s="15">
        <v>2.9075994508201326</v>
      </c>
    </row>
    <row r="38" spans="1:10" outlineLevel="1" x14ac:dyDescent="0.2">
      <c r="A38" s="12" t="s">
        <v>181</v>
      </c>
      <c r="B38" s="11">
        <v>1.7395616690554077</v>
      </c>
      <c r="C38" s="11">
        <v>2.2715152534579426</v>
      </c>
      <c r="D38" s="11">
        <v>1.2987986309712114</v>
      </c>
      <c r="E38" s="11">
        <v>2.6911616992120089</v>
      </c>
      <c r="F38" s="11">
        <v>2.71387988282547</v>
      </c>
      <c r="G38" s="15">
        <v>2.7503599525931288</v>
      </c>
      <c r="H38" s="15">
        <v>2.7868337241516667</v>
      </c>
      <c r="I38" s="15">
        <v>2.8236137548794074</v>
      </c>
      <c r="J38" s="15">
        <v>2.8596749687440446</v>
      </c>
    </row>
    <row r="39" spans="1:10" outlineLevel="1" x14ac:dyDescent="0.2">
      <c r="A39" s="12" t="s">
        <v>182</v>
      </c>
      <c r="B39" s="11">
        <v>6.0776352584907487</v>
      </c>
      <c r="C39" s="11">
        <v>6.0452588456996095</v>
      </c>
      <c r="D39" s="11">
        <v>6.4352254018735726</v>
      </c>
      <c r="E39" s="11">
        <v>6.0862938737996695</v>
      </c>
      <c r="F39" s="11">
        <v>6.3208589574903247</v>
      </c>
      <c r="G39" s="15">
        <v>6.3298224287866836</v>
      </c>
      <c r="H39" s="15">
        <v>6.3404067488499525</v>
      </c>
      <c r="I39" s="15">
        <v>6.3509530089877497</v>
      </c>
      <c r="J39" s="15">
        <v>6.3644376742575508</v>
      </c>
    </row>
    <row r="40" spans="1:10" outlineLevel="1" x14ac:dyDescent="0.2">
      <c r="A40" s="12" t="s">
        <v>183</v>
      </c>
      <c r="B40" s="11">
        <v>0.91090003593488045</v>
      </c>
      <c r="C40" s="11">
        <v>1.2004402660762501</v>
      </c>
      <c r="D40" s="11">
        <v>1.2159646444690857</v>
      </c>
      <c r="E40" s="11">
        <v>0.93681942200996327</v>
      </c>
      <c r="F40" s="11">
        <v>1.1244714889624872</v>
      </c>
      <c r="G40" s="15">
        <v>1.1316422659995748</v>
      </c>
      <c r="H40" s="15">
        <v>1.1401097220501915</v>
      </c>
      <c r="I40" s="15">
        <v>1.1485467301604277</v>
      </c>
      <c r="J40" s="15">
        <v>1.1593344623762685</v>
      </c>
    </row>
    <row r="41" spans="1:10" outlineLevel="1" x14ac:dyDescent="0.2">
      <c r="A41" s="12" t="s">
        <v>184</v>
      </c>
      <c r="B41" s="11">
        <v>0.86903995849009552</v>
      </c>
      <c r="C41" s="11">
        <v>1.0908804020456877</v>
      </c>
      <c r="D41" s="11">
        <v>1.1670111189797416</v>
      </c>
      <c r="E41" s="11">
        <v>0.88786589652061876</v>
      </c>
      <c r="F41" s="11">
        <v>1.0755179634731424</v>
      </c>
      <c r="G41" s="15">
        <v>1.0826887405102303</v>
      </c>
      <c r="H41" s="15">
        <v>1.0911561965608465</v>
      </c>
      <c r="I41" s="15">
        <v>1.0995932046710837</v>
      </c>
      <c r="J41" s="15">
        <v>1.1103809368869237</v>
      </c>
    </row>
    <row r="42" spans="1:10" outlineLevel="1" x14ac:dyDescent="0.2">
      <c r="A42" s="12" t="s">
        <v>185</v>
      </c>
      <c r="B42" s="11">
        <v>37.361366946891032</v>
      </c>
      <c r="C42" s="11">
        <v>45.772040949717471</v>
      </c>
      <c r="D42" s="11">
        <v>42.113198717515701</v>
      </c>
      <c r="E42" s="11">
        <v>57.072451252718544</v>
      </c>
      <c r="F42" s="11">
        <v>58.063754885031827</v>
      </c>
      <c r="G42" s="15">
        <v>58.572804338596512</v>
      </c>
      <c r="H42" s="15">
        <v>59.617586654603272</v>
      </c>
      <c r="I42" s="15">
        <v>60.255682230172532</v>
      </c>
      <c r="J42" s="15">
        <v>60.88386951095805</v>
      </c>
    </row>
    <row r="43" spans="1:10" outlineLevel="1" x14ac:dyDescent="0.2">
      <c r="A43" s="12" t="s">
        <v>186</v>
      </c>
      <c r="B43" s="11">
        <v>41.340388783601938</v>
      </c>
      <c r="C43" s="11">
        <v>48.895189202155493</v>
      </c>
      <c r="D43" s="11">
        <v>45.452316737945395</v>
      </c>
      <c r="E43" s="11">
        <v>61.369676822371304</v>
      </c>
      <c r="F43" s="11">
        <v>62.424471293645695</v>
      </c>
      <c r="G43" s="15">
        <v>62.966124256191918</v>
      </c>
      <c r="H43" s="15">
        <v>64.077822604393816</v>
      </c>
      <c r="I43" s="15">
        <v>64.756786812044808</v>
      </c>
      <c r="J43" s="15">
        <v>65.425208120207699</v>
      </c>
    </row>
    <row r="44" spans="1:10" outlineLevel="1" x14ac:dyDescent="0.2">
      <c r="A44" s="12" t="s">
        <v>187</v>
      </c>
      <c r="B44" s="11">
        <v>38.016594595733899</v>
      </c>
      <c r="C44" s="11">
        <v>45.385555545209264</v>
      </c>
      <c r="D44" s="11">
        <v>40.871726571203993</v>
      </c>
      <c r="E44" s="11">
        <v>56.789086655629902</v>
      </c>
      <c r="F44" s="11">
        <v>57.843881126904293</v>
      </c>
      <c r="G44" s="15">
        <v>58.385534089450516</v>
      </c>
      <c r="H44" s="15">
        <v>59.497232437652414</v>
      </c>
      <c r="I44" s="15">
        <v>60.176196645303406</v>
      </c>
      <c r="J44" s="15">
        <v>60.844617953466297</v>
      </c>
    </row>
    <row r="45" spans="1:10" outlineLevel="1" x14ac:dyDescent="0.2">
      <c r="A45" s="12" t="s">
        <v>188</v>
      </c>
      <c r="B45" s="11">
        <v>41.296020877564729</v>
      </c>
      <c r="C45" s="11">
        <v>47.224627704675271</v>
      </c>
      <c r="D45" s="11">
        <v>43.478175625241441</v>
      </c>
      <c r="E45" s="11">
        <v>57.088541490262102</v>
      </c>
      <c r="F45" s="11">
        <v>57.990458553789004</v>
      </c>
      <c r="G45" s="15">
        <v>58.453606648260987</v>
      </c>
      <c r="H45" s="15">
        <v>59.404180183716235</v>
      </c>
      <c r="I45" s="15">
        <v>59.984738217609383</v>
      </c>
      <c r="J45" s="15">
        <v>60.556281394858608</v>
      </c>
    </row>
    <row r="46" spans="1:10" outlineLevel="1" x14ac:dyDescent="0.2">
      <c r="A46" s="12" t="s">
        <v>189</v>
      </c>
      <c r="B46" s="11">
        <v>42.861451004183671</v>
      </c>
      <c r="C46" s="11">
        <v>50.725407942010861</v>
      </c>
      <c r="D46" s="11">
        <v>46.384849312376318</v>
      </c>
      <c r="E46" s="11">
        <v>62.008678867164868</v>
      </c>
      <c r="F46" s="11">
        <v>63.044021973503789</v>
      </c>
      <c r="G46" s="15">
        <v>63.575686365072613</v>
      </c>
      <c r="H46" s="15">
        <v>64.666883989334494</v>
      </c>
      <c r="I46" s="15">
        <v>65.333327482343137</v>
      </c>
      <c r="J46" s="15">
        <v>65.989422496474518</v>
      </c>
    </row>
    <row r="47" spans="1:10" ht="12" x14ac:dyDescent="0.25">
      <c r="A47" s="18" t="s">
        <v>1736</v>
      </c>
      <c r="B47" s="17"/>
      <c r="C47" s="17"/>
      <c r="D47" s="17"/>
      <c r="E47" s="17"/>
      <c r="F47" s="17"/>
      <c r="G47" s="22"/>
      <c r="H47" s="22"/>
      <c r="I47" s="22"/>
      <c r="J47" s="22"/>
    </row>
    <row r="48" spans="1:10" ht="12" outlineLevel="1" x14ac:dyDescent="0.25">
      <c r="A48" s="16" t="s">
        <v>72</v>
      </c>
      <c r="B48" s="19">
        <v>2017</v>
      </c>
      <c r="C48" s="19">
        <v>2018</v>
      </c>
      <c r="D48" s="19">
        <v>2019</v>
      </c>
      <c r="E48" s="19">
        <v>2020</v>
      </c>
      <c r="F48" s="19">
        <v>2021</v>
      </c>
      <c r="G48" s="19">
        <v>2022</v>
      </c>
      <c r="H48" s="19">
        <v>2023</v>
      </c>
      <c r="I48" s="19">
        <v>2024</v>
      </c>
      <c r="J48" s="19">
        <v>2025</v>
      </c>
    </row>
    <row r="49" spans="1:10" outlineLevel="1" x14ac:dyDescent="0.2">
      <c r="A49" s="12" t="s">
        <v>75</v>
      </c>
      <c r="B49" s="11">
        <v>17.967196719434462</v>
      </c>
      <c r="C49" s="11">
        <v>19.093361768731906</v>
      </c>
      <c r="D49" s="11">
        <v>19.858294836625575</v>
      </c>
      <c r="E49" s="11">
        <v>18.030890396296492</v>
      </c>
      <c r="F49" s="11">
        <v>19.792184870064453</v>
      </c>
      <c r="G49" s="15">
        <v>20.148263421099106</v>
      </c>
      <c r="H49" s="15">
        <v>20.104645384515887</v>
      </c>
      <c r="I49" s="15">
        <v>19.784000444156685</v>
      </c>
      <c r="J49" s="15">
        <v>19.991522137255036</v>
      </c>
    </row>
    <row r="50" spans="1:10" outlineLevel="1" x14ac:dyDescent="0.2">
      <c r="A50" s="12" t="s">
        <v>76</v>
      </c>
      <c r="B50" s="11">
        <v>11.743180040224322</v>
      </c>
      <c r="C50" s="11">
        <v>12.649738233204301</v>
      </c>
      <c r="D50" s="11">
        <v>13.433671635085666</v>
      </c>
      <c r="E50" s="11">
        <v>12.351201174893033</v>
      </c>
      <c r="F50" s="11">
        <v>12.782955602562939</v>
      </c>
      <c r="G50" s="15">
        <v>12.94743559788385</v>
      </c>
      <c r="H50" s="15">
        <v>12.627715773622432</v>
      </c>
      <c r="I50" s="15">
        <v>12.647648114397713</v>
      </c>
      <c r="J50" s="15">
        <v>12.743599890120455</v>
      </c>
    </row>
    <row r="51" spans="1:10" outlineLevel="1" x14ac:dyDescent="0.2">
      <c r="A51" s="12" t="s">
        <v>77</v>
      </c>
      <c r="B51" s="11">
        <v>10.944080628495412</v>
      </c>
      <c r="C51" s="11">
        <v>10.904972859527906</v>
      </c>
      <c r="D51" s="11">
        <v>11.65525878306708</v>
      </c>
      <c r="E51" s="11">
        <v>10.903800644342477</v>
      </c>
      <c r="F51" s="11">
        <v>11.289268183261461</v>
      </c>
      <c r="G51" s="15">
        <v>11.431972928661894</v>
      </c>
      <c r="H51" s="15">
        <v>11.125278781586752</v>
      </c>
      <c r="I51" s="15">
        <v>11.146310025020325</v>
      </c>
      <c r="J51" s="15">
        <v>11.245420031510381</v>
      </c>
    </row>
    <row r="52" spans="1:10" outlineLevel="1" x14ac:dyDescent="0.2">
      <c r="A52" s="12" t="s">
        <v>78</v>
      </c>
      <c r="B52" s="11">
        <v>4.6325760846877868</v>
      </c>
      <c r="C52" s="11">
        <v>4.6498397291550688</v>
      </c>
      <c r="D52" s="11">
        <v>4.6812116077102308</v>
      </c>
      <c r="E52" s="11">
        <v>3.9986229264453854</v>
      </c>
      <c r="F52" s="11">
        <v>3.7668811166596576</v>
      </c>
      <c r="G52" s="15">
        <v>3.893453827719175</v>
      </c>
      <c r="H52" s="15">
        <v>3.8945498864064221</v>
      </c>
      <c r="I52" s="15">
        <v>3.9362674842059144</v>
      </c>
      <c r="J52" s="15">
        <v>3.9725980413995727</v>
      </c>
    </row>
    <row r="53" spans="1:10" outlineLevel="1" x14ac:dyDescent="0.2">
      <c r="A53" s="12" t="s">
        <v>79</v>
      </c>
      <c r="B53" s="11">
        <v>2.3895425097546541</v>
      </c>
      <c r="C53" s="11">
        <v>2.6513618360455338</v>
      </c>
      <c r="D53" s="11">
        <v>2.7240817566792908</v>
      </c>
      <c r="E53" s="11">
        <v>2.2705427622777394</v>
      </c>
      <c r="F53" s="11">
        <v>2.3076080410113633</v>
      </c>
      <c r="G53" s="15">
        <v>2.4005104818781318</v>
      </c>
      <c r="H53" s="15">
        <v>2.5400524964937321</v>
      </c>
      <c r="I53" s="15">
        <v>2.6826750081889941</v>
      </c>
      <c r="J53" s="15">
        <v>2.8222011993344918</v>
      </c>
    </row>
    <row r="54" spans="1:10" outlineLevel="1" x14ac:dyDescent="0.2">
      <c r="A54" s="12" t="s">
        <v>80</v>
      </c>
      <c r="B54" s="11">
        <v>1.8085629718536633</v>
      </c>
      <c r="C54" s="11">
        <v>2.0521714149045351</v>
      </c>
      <c r="D54" s="11">
        <v>2.0555099423378458</v>
      </c>
      <c r="E54" s="11">
        <v>1.5997640227817509</v>
      </c>
      <c r="F54" s="11">
        <v>1.6549318770545454</v>
      </c>
      <c r="G54" s="15">
        <v>1.6958116308345825</v>
      </c>
      <c r="H54" s="15">
        <v>1.7877434851588581</v>
      </c>
      <c r="I54" s="15">
        <v>1.8821498286600218</v>
      </c>
      <c r="J54" s="15">
        <v>1.9752813386620856</v>
      </c>
    </row>
    <row r="55" spans="1:10" outlineLevel="1" x14ac:dyDescent="0.2">
      <c r="A55" s="12" t="s">
        <v>81</v>
      </c>
      <c r="B55" s="11">
        <v>6.6833786937543547</v>
      </c>
      <c r="C55" s="11">
        <v>6.6493834603236586</v>
      </c>
      <c r="D55" s="11">
        <v>7.0588483443063224</v>
      </c>
      <c r="E55" s="11">
        <v>6.554072193454175</v>
      </c>
      <c r="F55" s="11">
        <v>6.3477182536944134</v>
      </c>
      <c r="G55" s="15">
        <v>6.354679791083087</v>
      </c>
      <c r="H55" s="15">
        <v>6.3624597291569502</v>
      </c>
      <c r="I55" s="15">
        <v>6.370174709149949</v>
      </c>
      <c r="J55" s="15">
        <v>6.3794377446193602</v>
      </c>
    </row>
    <row r="56" spans="1:10" outlineLevel="1" x14ac:dyDescent="0.2">
      <c r="A56" s="12" t="s">
        <v>82</v>
      </c>
      <c r="B56" s="11">
        <v>1.4277694718966178</v>
      </c>
      <c r="C56" s="11">
        <v>1.717731105297061</v>
      </c>
      <c r="D56" s="11">
        <v>1.8438660113021987</v>
      </c>
      <c r="E56" s="11">
        <v>1.5448297776816009</v>
      </c>
      <c r="F56" s="11">
        <v>1.4454850229647442</v>
      </c>
      <c r="G56" s="15">
        <v>1.5359497750344822</v>
      </c>
      <c r="H56" s="15">
        <v>1.6378823606701967</v>
      </c>
      <c r="I56" s="15">
        <v>1.7395305873484748</v>
      </c>
      <c r="J56" s="15">
        <v>1.8430236190793203</v>
      </c>
    </row>
    <row r="57" spans="1:10" outlineLevel="1" x14ac:dyDescent="0.2">
      <c r="A57" s="12" t="s">
        <v>83</v>
      </c>
      <c r="B57" s="11">
        <v>1.0930673571251421</v>
      </c>
      <c r="C57" s="11">
        <v>1.3150552918214102</v>
      </c>
      <c r="D57" s="11">
        <v>1.4298996934197694</v>
      </c>
      <c r="E57" s="11">
        <v>1.0752526321829263</v>
      </c>
      <c r="F57" s="11">
        <v>0.93828763596052567</v>
      </c>
      <c r="G57" s="15">
        <v>0.97339791770122919</v>
      </c>
      <c r="H57" s="15">
        <v>1.0129272443864996</v>
      </c>
      <c r="I57" s="15">
        <v>1.0523248757204304</v>
      </c>
      <c r="J57" s="15">
        <v>1.093134844868219</v>
      </c>
    </row>
    <row r="58" spans="1:10" outlineLevel="1" x14ac:dyDescent="0.2">
      <c r="A58" s="12" t="s">
        <v>84</v>
      </c>
      <c r="B58" s="11">
        <v>43.203000134552816</v>
      </c>
      <c r="C58" s="11">
        <v>52.034207837520576</v>
      </c>
      <c r="D58" s="11">
        <v>45.220340370606301</v>
      </c>
      <c r="E58" s="11">
        <v>31.170192978360749</v>
      </c>
      <c r="F58" s="11">
        <v>31.468180566003326</v>
      </c>
      <c r="G58" s="15">
        <v>31.794899249397968</v>
      </c>
      <c r="H58" s="15">
        <v>32.118331042429858</v>
      </c>
      <c r="I58" s="15">
        <v>33.057921569424039</v>
      </c>
      <c r="J58" s="15">
        <v>33.426877858897605</v>
      </c>
    </row>
    <row r="59" spans="1:10" outlineLevel="1" x14ac:dyDescent="0.2">
      <c r="A59" s="12" t="s">
        <v>85</v>
      </c>
      <c r="B59" s="11">
        <v>54.889194506739621</v>
      </c>
      <c r="C59" s="11">
        <v>62.184319762483767</v>
      </c>
      <c r="D59" s="11">
        <v>55.500267439315479</v>
      </c>
      <c r="E59" s="11">
        <v>41.271772060249361</v>
      </c>
      <c r="F59" s="11">
        <v>41.679592183093405</v>
      </c>
      <c r="G59" s="15">
        <v>42.126280617000106</v>
      </c>
      <c r="H59" s="15">
        <v>42.579974388881546</v>
      </c>
      <c r="I59" s="15">
        <v>43.632345129007099</v>
      </c>
      <c r="J59" s="15">
        <v>44.101001946139426</v>
      </c>
    </row>
    <row r="60" spans="1:10" outlineLevel="1" x14ac:dyDescent="0.2">
      <c r="A60" s="12" t="s">
        <v>86</v>
      </c>
      <c r="B60" s="11">
        <v>52.82684947452784</v>
      </c>
      <c r="C60" s="11">
        <v>59.936135261193805</v>
      </c>
      <c r="D60" s="11">
        <v>52.181126428230328</v>
      </c>
      <c r="E60" s="11">
        <v>37.952631049164218</v>
      </c>
      <c r="F60" s="11">
        <v>38.360451172008254</v>
      </c>
      <c r="G60" s="15">
        <v>38.807139605914962</v>
      </c>
      <c r="H60" s="15">
        <v>39.260833377796402</v>
      </c>
      <c r="I60" s="15">
        <v>40.313204117921941</v>
      </c>
      <c r="J60" s="15">
        <v>40.781860935054283</v>
      </c>
    </row>
    <row r="61" spans="1:10" outlineLevel="1" x14ac:dyDescent="0.2">
      <c r="A61" s="12" t="s">
        <v>87</v>
      </c>
      <c r="B61" s="11">
        <v>130.17726455443639</v>
      </c>
      <c r="C61" s="11">
        <v>135.67060434286077</v>
      </c>
      <c r="D61" s="11">
        <v>126.65289017187857</v>
      </c>
      <c r="E61" s="11">
        <v>112.1035750075087</v>
      </c>
      <c r="F61" s="11">
        <v>113.07415255775133</v>
      </c>
      <c r="G61" s="15">
        <v>114.13548558524761</v>
      </c>
      <c r="H61" s="15">
        <v>115.25792329146671</v>
      </c>
      <c r="I61" s="15">
        <v>116.86045915576345</v>
      </c>
      <c r="J61" s="15">
        <v>117.83565555496304</v>
      </c>
    </row>
    <row r="62" spans="1:10" outlineLevel="1" x14ac:dyDescent="0.2">
      <c r="A62" s="12" t="s">
        <v>88</v>
      </c>
      <c r="B62" s="11">
        <v>132.52392463425647</v>
      </c>
      <c r="C62" s="11">
        <v>140.33968455554083</v>
      </c>
      <c r="D62" s="11">
        <v>130.15186296272392</v>
      </c>
      <c r="E62" s="11">
        <v>113.44128919317394</v>
      </c>
      <c r="F62" s="11">
        <v>114.45770457130901</v>
      </c>
      <c r="G62" s="15">
        <v>115.56929497662821</v>
      </c>
      <c r="H62" s="15">
        <v>116.74148445600416</v>
      </c>
      <c r="I62" s="15">
        <v>118.48855247751744</v>
      </c>
      <c r="J62" s="15">
        <v>119.52050343830976</v>
      </c>
    </row>
    <row r="63" spans="1:10" outlineLevel="1" x14ac:dyDescent="0.2">
      <c r="A63" s="12" t="s">
        <v>70</v>
      </c>
      <c r="B63" s="11">
        <v>38.034043343015114</v>
      </c>
      <c r="C63" s="11">
        <v>40.835355918181712</v>
      </c>
      <c r="D63" s="11">
        <v>30.89662972549722</v>
      </c>
      <c r="E63" s="11">
        <v>30.961273240026397</v>
      </c>
      <c r="F63" s="11">
        <v>31.060953135203444</v>
      </c>
      <c r="G63" s="15"/>
      <c r="H63" s="15"/>
      <c r="I63" s="15"/>
      <c r="J63" s="15"/>
    </row>
    <row r="64" spans="1:10" outlineLevel="1" x14ac:dyDescent="0.2">
      <c r="A64" s="12" t="s">
        <v>71</v>
      </c>
      <c r="B64" s="11">
        <v>39.477643737124431</v>
      </c>
      <c r="C64" s="11">
        <v>44.295518644816887</v>
      </c>
      <c r="D64" s="11">
        <v>32.886496612184011</v>
      </c>
      <c r="E64" s="11">
        <v>32.960703232552838</v>
      </c>
      <c r="F64" s="11">
        <v>33.075129377134878</v>
      </c>
      <c r="G64" s="15"/>
      <c r="H64" s="15"/>
      <c r="I64" s="15"/>
      <c r="J64" s="15"/>
    </row>
    <row r="65" spans="1:10" ht="12" outlineLevel="1" x14ac:dyDescent="0.25">
      <c r="A65" s="16" t="s">
        <v>73</v>
      </c>
      <c r="B65" s="19">
        <v>2017</v>
      </c>
      <c r="C65" s="19">
        <v>2018</v>
      </c>
      <c r="D65" s="19">
        <v>2019</v>
      </c>
      <c r="E65" s="19">
        <v>2020</v>
      </c>
      <c r="F65" s="19">
        <v>2021</v>
      </c>
      <c r="G65" s="19">
        <v>2022</v>
      </c>
      <c r="H65" s="19">
        <v>2023</v>
      </c>
      <c r="I65" s="19">
        <v>2024</v>
      </c>
      <c r="J65" s="19">
        <v>2025</v>
      </c>
    </row>
    <row r="66" spans="1:10" outlineLevel="1" x14ac:dyDescent="0.2">
      <c r="A66" s="10" t="s">
        <v>75</v>
      </c>
      <c r="B66" s="11">
        <v>17.967196719434462</v>
      </c>
      <c r="C66" s="11">
        <v>19.093361768731906</v>
      </c>
      <c r="D66" s="11">
        <v>19.858294836625575</v>
      </c>
      <c r="E66" s="11">
        <v>19.21479928354189</v>
      </c>
      <c r="F66" s="11">
        <v>21.091740413393925</v>
      </c>
      <c r="G66" s="15">
        <v>21.471199094408956</v>
      </c>
      <c r="H66" s="15">
        <v>21.424717096034602</v>
      </c>
      <c r="I66" s="15">
        <v>21.083018597797892</v>
      </c>
      <c r="J66" s="15">
        <v>21.30416617244482</v>
      </c>
    </row>
    <row r="67" spans="1:10" outlineLevel="1" x14ac:dyDescent="0.2">
      <c r="A67" s="10" t="s">
        <v>76</v>
      </c>
      <c r="B67" s="11">
        <v>11.743180040224322</v>
      </c>
      <c r="C67" s="11">
        <v>12.649738233204301</v>
      </c>
      <c r="D67" s="11">
        <v>13.433671635085666</v>
      </c>
      <c r="E67" s="11">
        <v>14.510240295559516</v>
      </c>
      <c r="F67" s="11">
        <v>15.017467115481859</v>
      </c>
      <c r="G67" s="15">
        <v>15.210698868582147</v>
      </c>
      <c r="H67" s="15">
        <v>14.835090746619274</v>
      </c>
      <c r="I67" s="15">
        <v>14.858507339888778</v>
      </c>
      <c r="J67" s="15">
        <v>14.971231867876611</v>
      </c>
    </row>
    <row r="68" spans="1:10" outlineLevel="1" x14ac:dyDescent="0.2">
      <c r="A68" s="10" t="s">
        <v>77</v>
      </c>
      <c r="B68" s="11">
        <v>10.944080628495412</v>
      </c>
      <c r="C68" s="11">
        <v>10.904972859527906</v>
      </c>
      <c r="D68" s="11">
        <v>11.65525878306708</v>
      </c>
      <c r="E68" s="11">
        <v>12.417638868964627</v>
      </c>
      <c r="F68" s="11">
        <v>12.856623114012072</v>
      </c>
      <c r="G68" s="15">
        <v>13.019140391342299</v>
      </c>
      <c r="H68" s="15">
        <v>12.669866107464021</v>
      </c>
      <c r="I68" s="15">
        <v>12.69381724105879</v>
      </c>
      <c r="J68" s="15">
        <v>12.806687267670366</v>
      </c>
    </row>
    <row r="69" spans="1:10" outlineLevel="1" x14ac:dyDescent="0.2">
      <c r="A69" s="10" t="s">
        <v>78</v>
      </c>
      <c r="B69" s="11">
        <v>4.6325760846877868</v>
      </c>
      <c r="C69" s="11">
        <v>4.6498397291550688</v>
      </c>
      <c r="D69" s="11">
        <v>4.6812116077102308</v>
      </c>
      <c r="E69" s="11">
        <v>3.9986229264453854</v>
      </c>
      <c r="F69" s="11">
        <v>4.346867497781016</v>
      </c>
      <c r="G69" s="15">
        <v>4.5121059675819559</v>
      </c>
      <c r="H69" s="15">
        <v>4.5518677850106268</v>
      </c>
      <c r="I69" s="15">
        <v>4.5935853828101223</v>
      </c>
      <c r="J69" s="15">
        <v>4.6299159400037793</v>
      </c>
    </row>
    <row r="70" spans="1:10" outlineLevel="1" x14ac:dyDescent="0.2">
      <c r="A70" s="10" t="s">
        <v>79</v>
      </c>
      <c r="B70" s="11">
        <v>2.3895425097546541</v>
      </c>
      <c r="C70" s="11">
        <v>2.6513618360455338</v>
      </c>
      <c r="D70" s="11">
        <v>2.7240817566792908</v>
      </c>
      <c r="E70" s="11">
        <v>2.8837027512546238</v>
      </c>
      <c r="F70" s="11">
        <v>2.9616453625867076</v>
      </c>
      <c r="G70" s="15">
        <v>3.0954251360519347</v>
      </c>
      <c r="H70" s="15">
        <v>3.2349671506675346</v>
      </c>
      <c r="I70" s="15">
        <v>3.3775896623627961</v>
      </c>
      <c r="J70" s="15">
        <v>3.5171158535082947</v>
      </c>
    </row>
    <row r="71" spans="1:10" outlineLevel="1" x14ac:dyDescent="0.2">
      <c r="A71" s="10" t="s">
        <v>80</v>
      </c>
      <c r="B71" s="11">
        <v>1.8085629718536633</v>
      </c>
      <c r="C71" s="11">
        <v>2.0521714149045351</v>
      </c>
      <c r="D71" s="11">
        <v>2.0555099423378458</v>
      </c>
      <c r="E71" s="11">
        <v>2.2129240117586355</v>
      </c>
      <c r="F71" s="11">
        <v>2.3089691986298901</v>
      </c>
      <c r="G71" s="15">
        <v>2.3907262850083861</v>
      </c>
      <c r="H71" s="15">
        <v>2.4826581393326599</v>
      </c>
      <c r="I71" s="15">
        <v>2.5770644828338236</v>
      </c>
      <c r="J71" s="15">
        <v>2.6701959928358878</v>
      </c>
    </row>
    <row r="72" spans="1:10" outlineLevel="1" x14ac:dyDescent="0.2">
      <c r="A72" s="10" t="s">
        <v>81</v>
      </c>
      <c r="B72" s="11">
        <v>6.6833786937543547</v>
      </c>
      <c r="C72" s="11">
        <v>6.6493834603236586</v>
      </c>
      <c r="D72" s="11">
        <v>7.0588483443063224</v>
      </c>
      <c r="E72" s="11">
        <v>6.5987480816185231</v>
      </c>
      <c r="F72" s="11">
        <v>6.6432409156991623</v>
      </c>
      <c r="G72" s="15">
        <v>6.6439711952086338</v>
      </c>
      <c r="H72" s="15">
        <v>6.6461233742127428</v>
      </c>
      <c r="I72" s="15">
        <v>6.6483761179792475</v>
      </c>
      <c r="J72" s="15">
        <v>6.6530180197224977</v>
      </c>
    </row>
    <row r="73" spans="1:10" outlineLevel="1" x14ac:dyDescent="0.2">
      <c r="A73" s="10" t="s">
        <v>82</v>
      </c>
      <c r="B73" s="11">
        <v>1.4277694718966178</v>
      </c>
      <c r="C73" s="11">
        <v>1.717731105297061</v>
      </c>
      <c r="D73" s="11">
        <v>1.8438660113021987</v>
      </c>
      <c r="E73" s="11">
        <v>1.5788685496163424</v>
      </c>
      <c r="F73" s="11">
        <v>1.6706451463969327</v>
      </c>
      <c r="G73" s="15">
        <v>1.756362273415851</v>
      </c>
      <c r="H73" s="15">
        <v>1.8540070426174666</v>
      </c>
      <c r="I73" s="15">
        <v>1.9514935655041294</v>
      </c>
      <c r="J73" s="15">
        <v>2.0514657334436168</v>
      </c>
    </row>
    <row r="74" spans="1:10" outlineLevel="1" x14ac:dyDescent="0.2">
      <c r="A74" s="10" t="s">
        <v>83</v>
      </c>
      <c r="B74" s="11">
        <v>1.0930673571251421</v>
      </c>
      <c r="C74" s="11">
        <v>1.3150552918214102</v>
      </c>
      <c r="D74" s="11">
        <v>1.4298996934197694</v>
      </c>
      <c r="E74" s="11">
        <v>1.1092914041176674</v>
      </c>
      <c r="F74" s="11">
        <v>1.1634477593927144</v>
      </c>
      <c r="G74" s="15">
        <v>1.1938104160825975</v>
      </c>
      <c r="H74" s="15">
        <v>1.2290519263337698</v>
      </c>
      <c r="I74" s="15">
        <v>1.2642878538760849</v>
      </c>
      <c r="J74" s="15">
        <v>1.3015769592325148</v>
      </c>
    </row>
    <row r="75" spans="1:10" outlineLevel="1" x14ac:dyDescent="0.2">
      <c r="A75" s="10" t="s">
        <v>84</v>
      </c>
      <c r="B75" s="11">
        <v>43.203000134552816</v>
      </c>
      <c r="C75" s="11">
        <v>52.034207837520576</v>
      </c>
      <c r="D75" s="11">
        <v>46.409173619847266</v>
      </c>
      <c r="E75" s="11">
        <v>42.274826333162686</v>
      </c>
      <c r="F75" s="11">
        <v>43.587471341443731</v>
      </c>
      <c r="G75" s="15">
        <v>44.353584388750562</v>
      </c>
      <c r="H75" s="15">
        <v>45.109070305709828</v>
      </c>
      <c r="I75" s="15">
        <v>45.947012079083215</v>
      </c>
      <c r="J75" s="15">
        <v>46.771942362610716</v>
      </c>
    </row>
    <row r="76" spans="1:10" outlineLevel="1" x14ac:dyDescent="0.2">
      <c r="A76" s="10" t="s">
        <v>85</v>
      </c>
      <c r="B76" s="11">
        <v>54.889194506739621</v>
      </c>
      <c r="C76" s="11">
        <v>62.184319762483767</v>
      </c>
      <c r="D76" s="11">
        <v>56.705005944097095</v>
      </c>
      <c r="E76" s="11">
        <v>52.524972954953292</v>
      </c>
      <c r="F76" s="11">
        <v>53.961025476736388</v>
      </c>
      <c r="G76" s="15">
        <v>54.852986878342335</v>
      </c>
      <c r="H76" s="15">
        <v>55.744515173759616</v>
      </c>
      <c r="I76" s="15">
        <v>56.693877213944958</v>
      </c>
      <c r="J76" s="15">
        <v>57.624608445774697</v>
      </c>
    </row>
    <row r="77" spans="1:10" outlineLevel="1" x14ac:dyDescent="0.2">
      <c r="A77" s="10" t="s">
        <v>86</v>
      </c>
      <c r="B77" s="11">
        <v>52.82684947452784</v>
      </c>
      <c r="C77" s="11">
        <v>59.936135261193805</v>
      </c>
      <c r="D77" s="11">
        <v>53.385864933011945</v>
      </c>
      <c r="E77" s="11">
        <v>49.205831943868141</v>
      </c>
      <c r="F77" s="11">
        <v>50.641884465651252</v>
      </c>
      <c r="G77" s="15">
        <v>51.533845867257185</v>
      </c>
      <c r="H77" s="15">
        <v>52.425374162674466</v>
      </c>
      <c r="I77" s="15">
        <v>53.374736202859815</v>
      </c>
      <c r="J77" s="15">
        <v>54.305467434689547</v>
      </c>
    </row>
    <row r="78" spans="1:10" outlineLevel="1" x14ac:dyDescent="0.2">
      <c r="A78" s="10" t="s">
        <v>87</v>
      </c>
      <c r="B78" s="11">
        <v>130.17726455443639</v>
      </c>
      <c r="C78" s="11">
        <v>135.67060434286077</v>
      </c>
      <c r="D78" s="11">
        <v>127.88904479059319</v>
      </c>
      <c r="E78" s="11">
        <v>123.65022700385489</v>
      </c>
      <c r="F78" s="11">
        <v>125.6758502955723</v>
      </c>
      <c r="G78" s="15">
        <v>127.19406772862676</v>
      </c>
      <c r="H78" s="15">
        <v>128.7657574230187</v>
      </c>
      <c r="I78" s="15">
        <v>130.26259841685729</v>
      </c>
      <c r="J78" s="15">
        <v>131.71191880200985</v>
      </c>
    </row>
    <row r="79" spans="1:10" outlineLevel="1" x14ac:dyDescent="0.2">
      <c r="A79" s="10" t="s">
        <v>88</v>
      </c>
      <c r="B79" s="11">
        <v>132.52392463425647</v>
      </c>
      <c r="C79" s="11">
        <v>140.33968455554083</v>
      </c>
      <c r="D79" s="11">
        <v>131.57088940607608</v>
      </c>
      <c r="E79" s="11">
        <v>126.69610721265252</v>
      </c>
      <c r="F79" s="11">
        <v>128.92364762598388</v>
      </c>
      <c r="G79" s="15">
        <v>130.55971210859641</v>
      </c>
      <c r="H79" s="15">
        <v>132.24761413824277</v>
      </c>
      <c r="I79" s="15">
        <v>133.87335120824224</v>
      </c>
      <c r="J79" s="15">
        <v>135.4495661820545</v>
      </c>
    </row>
    <row r="80" spans="1:10" ht="12" outlineLevel="1" x14ac:dyDescent="0.25">
      <c r="A80" s="16" t="s">
        <v>74</v>
      </c>
      <c r="B80" s="19">
        <v>2017</v>
      </c>
      <c r="C80" s="19">
        <v>2018</v>
      </c>
      <c r="D80" s="19">
        <v>2019</v>
      </c>
      <c r="E80" s="19">
        <v>2020</v>
      </c>
      <c r="F80" s="19">
        <v>2021</v>
      </c>
      <c r="G80" s="19">
        <v>2022</v>
      </c>
      <c r="H80" s="19">
        <v>2023</v>
      </c>
      <c r="I80" s="19">
        <v>2024</v>
      </c>
      <c r="J80" s="19">
        <v>2025</v>
      </c>
    </row>
    <row r="81" spans="1:15" outlineLevel="1" x14ac:dyDescent="0.2">
      <c r="A81" s="10" t="s">
        <v>75</v>
      </c>
      <c r="B81" s="11">
        <v>17.967196719434462</v>
      </c>
      <c r="C81" s="11">
        <v>19.093361768731906</v>
      </c>
      <c r="D81" s="11">
        <v>19.858294836625575</v>
      </c>
      <c r="E81" s="11">
        <v>20.48128145640581</v>
      </c>
      <c r="F81" s="11">
        <v>22.481935170781625</v>
      </c>
      <c r="G81" s="15">
        <v>22.886404659755268</v>
      </c>
      <c r="H81" s="15">
        <v>22.836858948800238</v>
      </c>
      <c r="I81" s="15">
        <v>22.472638484545296</v>
      </c>
      <c r="J81" s="15">
        <v>22.708362295807003</v>
      </c>
    </row>
    <row r="82" spans="1:15" outlineLevel="1" x14ac:dyDescent="0.2">
      <c r="A82" s="10" t="s">
        <v>76</v>
      </c>
      <c r="B82" s="11">
        <v>11.743180040224322</v>
      </c>
      <c r="C82" s="11">
        <v>12.649738233204301</v>
      </c>
      <c r="D82" s="11">
        <v>13.433671635085666</v>
      </c>
      <c r="E82" s="11">
        <v>16.105264469838186</v>
      </c>
      <c r="F82" s="11">
        <v>16.668247708892075</v>
      </c>
      <c r="G82" s="15">
        <v>16.882720276145353</v>
      </c>
      <c r="H82" s="15">
        <v>16.465823793522489</v>
      </c>
      <c r="I82" s="15">
        <v>16.491814433229774</v>
      </c>
      <c r="J82" s="15">
        <v>16.616930096272053</v>
      </c>
    </row>
    <row r="83" spans="1:15" outlineLevel="1" x14ac:dyDescent="0.2">
      <c r="A83" s="10" t="s">
        <v>77</v>
      </c>
      <c r="B83" s="11">
        <v>10.944080628495412</v>
      </c>
      <c r="C83" s="11">
        <v>10.904972859527906</v>
      </c>
      <c r="D83" s="11">
        <v>11.65525878306708</v>
      </c>
      <c r="E83" s="11">
        <v>14.226621801264239</v>
      </c>
      <c r="F83" s="11">
        <v>14.729556610120074</v>
      </c>
      <c r="G83" s="15">
        <v>14.915749159697825</v>
      </c>
      <c r="H83" s="15">
        <v>14.515593124071547</v>
      </c>
      <c r="I83" s="15">
        <v>14.543033422743459</v>
      </c>
      <c r="J83" s="15">
        <v>14.672346184875302</v>
      </c>
    </row>
    <row r="84" spans="1:15" outlineLevel="1" x14ac:dyDescent="0.2">
      <c r="A84" s="10" t="s">
        <v>78</v>
      </c>
      <c r="B84" s="11">
        <v>4.6325760846877868</v>
      </c>
      <c r="C84" s="11">
        <v>4.6498397291550688</v>
      </c>
      <c r="D84" s="11">
        <v>4.6812116077102308</v>
      </c>
      <c r="E84" s="11">
        <v>3.9986229264453854</v>
      </c>
      <c r="F84" s="11">
        <v>5.3521772250580364</v>
      </c>
      <c r="G84" s="15">
        <v>5.4787499361175511</v>
      </c>
      <c r="H84" s="15">
        <v>5.5185117535462238</v>
      </c>
      <c r="I84" s="15">
        <v>5.5602293513457193</v>
      </c>
      <c r="J84" s="15">
        <v>5.5965599085393753</v>
      </c>
    </row>
    <row r="85" spans="1:15" outlineLevel="1" x14ac:dyDescent="0.2">
      <c r="A85" s="10" t="s">
        <v>79</v>
      </c>
      <c r="B85" s="11">
        <v>2.3895425097546541</v>
      </c>
      <c r="C85" s="11">
        <v>2.6513618360455338</v>
      </c>
      <c r="D85" s="11">
        <v>2.7240817566792908</v>
      </c>
      <c r="E85" s="11">
        <v>3.9465133988145591</v>
      </c>
      <c r="F85" s="11">
        <v>3.983578677548183</v>
      </c>
      <c r="G85" s="15">
        <v>4.11735845101341</v>
      </c>
      <c r="H85" s="15">
        <v>4.256900465629009</v>
      </c>
      <c r="I85" s="15">
        <v>4.3995229773242706</v>
      </c>
      <c r="J85" s="15">
        <v>4.53904916846977</v>
      </c>
    </row>
    <row r="86" spans="1:15" outlineLevel="1" x14ac:dyDescent="0.2">
      <c r="A86" s="10" t="s">
        <v>80</v>
      </c>
      <c r="B86" s="11">
        <v>1.8085629718536633</v>
      </c>
      <c r="C86" s="11">
        <v>2.0521714149045351</v>
      </c>
      <c r="D86" s="11">
        <v>2.0555099423378458</v>
      </c>
      <c r="E86" s="11">
        <v>3.2757346593185699</v>
      </c>
      <c r="F86" s="11">
        <v>3.3309025135913632</v>
      </c>
      <c r="G86" s="15">
        <v>3.4126595999698606</v>
      </c>
      <c r="H86" s="15">
        <v>3.5045914542941357</v>
      </c>
      <c r="I86" s="15">
        <v>3.5989977977952998</v>
      </c>
      <c r="J86" s="15">
        <v>3.6921293077973627</v>
      </c>
    </row>
    <row r="87" spans="1:15" outlineLevel="1" x14ac:dyDescent="0.2">
      <c r="A87" s="10" t="s">
        <v>81</v>
      </c>
      <c r="B87" s="11">
        <v>6.6833786937543547</v>
      </c>
      <c r="C87" s="11">
        <v>6.6493834603236586</v>
      </c>
      <c r="D87" s="11">
        <v>7.0588483443063224</v>
      </c>
      <c r="E87" s="11">
        <v>6.6924702398287232</v>
      </c>
      <c r="F87" s="11">
        <v>6.9387635777039103</v>
      </c>
      <c r="G87" s="15">
        <v>6.9481752225650881</v>
      </c>
      <c r="H87" s="15">
        <v>6.9592887586315211</v>
      </c>
      <c r="I87" s="15">
        <v>6.970362331776208</v>
      </c>
      <c r="J87" s="15">
        <v>6.9845212303094977</v>
      </c>
    </row>
    <row r="88" spans="1:15" outlineLevel="1" x14ac:dyDescent="0.2">
      <c r="A88" s="10" t="s">
        <v>82</v>
      </c>
      <c r="B88" s="11">
        <v>1.4277694718966178</v>
      </c>
      <c r="C88" s="11">
        <v>1.717731105297061</v>
      </c>
      <c r="D88" s="11">
        <v>1.8438660113021987</v>
      </c>
      <c r="E88" s="11">
        <v>1.6502759082526843</v>
      </c>
      <c r="F88" s="11">
        <v>1.8958052698291219</v>
      </c>
      <c r="G88" s="15">
        <v>1.98813677044934</v>
      </c>
      <c r="H88" s="15">
        <v>2.0926092402698697</v>
      </c>
      <c r="I88" s="15">
        <v>2.1968163950637183</v>
      </c>
      <c r="J88" s="15">
        <v>2.3040396081765699</v>
      </c>
    </row>
    <row r="89" spans="1:15" outlineLevel="1" x14ac:dyDescent="0.2">
      <c r="A89" s="10" t="s">
        <v>83</v>
      </c>
      <c r="B89" s="11">
        <v>1.0930673571251421</v>
      </c>
      <c r="C89" s="11">
        <v>1.3150552918214102</v>
      </c>
      <c r="D89" s="11">
        <v>1.4298996934197694</v>
      </c>
      <c r="E89" s="11">
        <v>1.1806987627540093</v>
      </c>
      <c r="F89" s="11">
        <v>1.3886078828249031</v>
      </c>
      <c r="G89" s="15">
        <v>1.4255849131160867</v>
      </c>
      <c r="H89" s="15">
        <v>1.4676541239861727</v>
      </c>
      <c r="I89" s="15">
        <v>1.5096106834356735</v>
      </c>
      <c r="J89" s="15">
        <v>1.5541508339654679</v>
      </c>
    </row>
    <row r="90" spans="1:15" outlineLevel="1" x14ac:dyDescent="0.2">
      <c r="A90" s="10" t="s">
        <v>84</v>
      </c>
      <c r="B90" s="11">
        <v>43.203000134552816</v>
      </c>
      <c r="C90" s="11">
        <v>52.034207837520576</v>
      </c>
      <c r="D90" s="11">
        <v>48.192423493708709</v>
      </c>
      <c r="E90" s="11">
        <v>63.899638655671694</v>
      </c>
      <c r="F90" s="11">
        <v>64.940507469600632</v>
      </c>
      <c r="G90" s="15">
        <v>65.475009395843571</v>
      </c>
      <c r="H90" s="15">
        <v>66.572030827650678</v>
      </c>
      <c r="I90" s="15">
        <v>67.242031181998385</v>
      </c>
      <c r="J90" s="15">
        <v>67.901627826823173</v>
      </c>
    </row>
    <row r="91" spans="1:15" outlineLevel="1" x14ac:dyDescent="0.2">
      <c r="A91" s="10" t="s">
        <v>85</v>
      </c>
      <c r="B91" s="11">
        <v>54.889194506739621</v>
      </c>
      <c r="C91" s="11">
        <v>62.184319762483767</v>
      </c>
      <c r="D91" s="11">
        <v>58.51211370126952</v>
      </c>
      <c r="E91" s="11">
        <v>74.43910101306092</v>
      </c>
      <c r="F91" s="11">
        <v>75.599741279821643</v>
      </c>
      <c r="G91" s="15">
        <v>76.256992863326985</v>
      </c>
      <c r="H91" s="15">
        <v>77.494626035732097</v>
      </c>
      <c r="I91" s="15">
        <v>78.273799789059652</v>
      </c>
      <c r="J91" s="15">
        <v>79.036985403530551</v>
      </c>
    </row>
    <row r="92" spans="1:15" outlineLevel="1" x14ac:dyDescent="0.2">
      <c r="A92" s="10" t="s">
        <v>86</v>
      </c>
      <c r="B92" s="11">
        <v>52.82684947452784</v>
      </c>
      <c r="C92" s="11">
        <v>59.936135261193805</v>
      </c>
      <c r="D92" s="11">
        <v>55.192972690184376</v>
      </c>
      <c r="E92" s="11">
        <v>71.119960001975784</v>
      </c>
      <c r="F92" s="11">
        <v>72.280600268736507</v>
      </c>
      <c r="G92" s="15">
        <v>72.937851852241849</v>
      </c>
      <c r="H92" s="15">
        <v>74.17548502464696</v>
      </c>
      <c r="I92" s="15">
        <v>74.954658777974515</v>
      </c>
      <c r="J92" s="15">
        <v>75.717844392445414</v>
      </c>
    </row>
    <row r="93" spans="1:15" outlineLevel="1" x14ac:dyDescent="0.2">
      <c r="A93" s="10" t="s">
        <v>87</v>
      </c>
      <c r="B93" s="11">
        <v>130.17726455443639</v>
      </c>
      <c r="C93" s="11">
        <v>135.67060434286077</v>
      </c>
      <c r="D93" s="11">
        <v>129.74327671866513</v>
      </c>
      <c r="E93" s="11">
        <v>146.13581247042382</v>
      </c>
      <c r="F93" s="11">
        <v>147.87884154792357</v>
      </c>
      <c r="G93" s="15">
        <v>149.15622860612811</v>
      </c>
      <c r="H93" s="15">
        <v>151.08304859688735</v>
      </c>
      <c r="I93" s="15">
        <v>152.40526328301226</v>
      </c>
      <c r="J93" s="15">
        <v>153.68266894316724</v>
      </c>
    </row>
    <row r="94" spans="1:15" outlineLevel="1" x14ac:dyDescent="0.2">
      <c r="A94" s="10" t="s">
        <v>88</v>
      </c>
      <c r="B94" s="11">
        <v>132.52392463425647</v>
      </c>
      <c r="C94" s="11">
        <v>140.33968455554083</v>
      </c>
      <c r="D94" s="11">
        <v>133.69942907110433</v>
      </c>
      <c r="E94" s="11">
        <v>152.50812125058448</v>
      </c>
      <c r="F94" s="11">
        <v>154.41126157945865</v>
      </c>
      <c r="G94" s="15">
        <v>155.77086819417934</v>
      </c>
      <c r="H94" s="15">
        <v>157.86643709150658</v>
      </c>
      <c r="I94" s="15">
        <v>159.29171432857012</v>
      </c>
      <c r="J94" s="15">
        <v>160.67058219298372</v>
      </c>
    </row>
    <row r="95" spans="1:15" ht="12" x14ac:dyDescent="0.25">
      <c r="A95" s="18" t="s">
        <v>1772</v>
      </c>
      <c r="B95" s="17"/>
      <c r="C95" s="17"/>
      <c r="D95" s="17"/>
      <c r="E95" s="17"/>
      <c r="F95" s="17"/>
      <c r="G95" s="22"/>
      <c r="H95" s="22"/>
      <c r="I95" s="22"/>
      <c r="J95" s="22"/>
    </row>
    <row r="96" spans="1:15" s="20" customFormat="1" ht="12" outlineLevel="1" x14ac:dyDescent="0.25">
      <c r="A96" s="16"/>
      <c r="B96" s="19">
        <v>2017</v>
      </c>
      <c r="C96" s="19">
        <v>2018</v>
      </c>
      <c r="D96" s="19">
        <v>2019</v>
      </c>
      <c r="E96" s="19">
        <v>2020</v>
      </c>
      <c r="F96" s="19">
        <v>2021</v>
      </c>
      <c r="G96" s="19">
        <v>2022</v>
      </c>
      <c r="H96" s="19">
        <v>2023</v>
      </c>
      <c r="I96" s="19">
        <v>2024</v>
      </c>
      <c r="J96" s="19">
        <v>2025</v>
      </c>
      <c r="K96" s="19">
        <v>2026</v>
      </c>
      <c r="L96" s="19">
        <v>2027</v>
      </c>
      <c r="M96" s="19">
        <v>2028</v>
      </c>
      <c r="N96" s="19">
        <v>2029</v>
      </c>
      <c r="O96" s="19">
        <v>2030</v>
      </c>
    </row>
    <row r="97" spans="1:15" outlineLevel="1" x14ac:dyDescent="0.2">
      <c r="A97" s="10" t="s">
        <v>72</v>
      </c>
      <c r="B97" s="11"/>
      <c r="C97" s="11"/>
      <c r="D97" s="11"/>
      <c r="E97" s="11">
        <v>120</v>
      </c>
      <c r="F97" s="11">
        <v>122</v>
      </c>
      <c r="G97" s="15">
        <v>124</v>
      </c>
      <c r="H97" s="15">
        <v>126</v>
      </c>
      <c r="I97" s="15">
        <v>128</v>
      </c>
      <c r="J97" s="15">
        <v>130</v>
      </c>
      <c r="K97" s="11">
        <v>132</v>
      </c>
      <c r="L97" s="11">
        <v>134</v>
      </c>
      <c r="M97" s="15">
        <v>136</v>
      </c>
      <c r="N97" s="15">
        <v>138</v>
      </c>
      <c r="O97" s="15">
        <v>140</v>
      </c>
    </row>
    <row r="98" spans="1:15" outlineLevel="1" x14ac:dyDescent="0.2">
      <c r="A98" s="10" t="s">
        <v>73</v>
      </c>
      <c r="B98" s="11"/>
      <c r="C98" s="11"/>
      <c r="D98" s="11"/>
      <c r="E98" s="11">
        <v>241</v>
      </c>
      <c r="F98" s="11">
        <v>245</v>
      </c>
      <c r="G98" s="15">
        <v>248</v>
      </c>
      <c r="H98" s="15">
        <v>252</v>
      </c>
      <c r="I98" s="15">
        <v>256</v>
      </c>
      <c r="J98" s="15">
        <v>260</v>
      </c>
      <c r="K98" s="11">
        <v>264</v>
      </c>
      <c r="L98" s="11">
        <v>268</v>
      </c>
      <c r="M98" s="15">
        <v>272</v>
      </c>
      <c r="N98" s="15">
        <v>276</v>
      </c>
      <c r="O98" s="15">
        <v>280</v>
      </c>
    </row>
    <row r="99" spans="1:15" outlineLevel="1" x14ac:dyDescent="0.2">
      <c r="A99" s="10" t="s">
        <v>74</v>
      </c>
      <c r="B99" s="11"/>
      <c r="C99" s="11"/>
      <c r="D99" s="11"/>
      <c r="E99" s="11">
        <v>361</v>
      </c>
      <c r="F99" s="11">
        <v>367</v>
      </c>
      <c r="G99" s="15">
        <v>373</v>
      </c>
      <c r="H99" s="15">
        <v>378</v>
      </c>
      <c r="I99" s="15">
        <v>384</v>
      </c>
      <c r="J99" s="15">
        <v>390</v>
      </c>
      <c r="K99" s="11">
        <v>396</v>
      </c>
      <c r="L99" s="11">
        <v>402</v>
      </c>
      <c r="M99" s="15">
        <v>408</v>
      </c>
      <c r="N99" s="15">
        <v>414</v>
      </c>
      <c r="O99" s="15">
        <v>420</v>
      </c>
    </row>
    <row r="100" spans="1:15" ht="12" x14ac:dyDescent="0.25">
      <c r="A100" s="18" t="s">
        <v>1718</v>
      </c>
      <c r="B100" s="17"/>
      <c r="C100" s="17"/>
      <c r="D100" s="17"/>
      <c r="E100" s="17"/>
      <c r="F100" s="17"/>
      <c r="G100" s="22"/>
      <c r="H100" s="22"/>
      <c r="I100" s="22"/>
      <c r="J100" s="22"/>
    </row>
    <row r="101" spans="1:15" ht="12" outlineLevel="1" x14ac:dyDescent="0.25">
      <c r="A101" s="16"/>
      <c r="B101" s="19">
        <v>2017</v>
      </c>
      <c r="C101" s="19">
        <v>2018</v>
      </c>
      <c r="D101" s="19">
        <v>2019</v>
      </c>
      <c r="E101" s="19">
        <v>2020</v>
      </c>
      <c r="F101" s="19">
        <v>2021</v>
      </c>
      <c r="G101" s="19">
        <v>2022</v>
      </c>
      <c r="H101" s="19">
        <v>2023</v>
      </c>
      <c r="I101" s="19">
        <v>2024</v>
      </c>
      <c r="J101" s="19">
        <v>2025</v>
      </c>
    </row>
    <row r="102" spans="1:15" outlineLevel="1" x14ac:dyDescent="0.2">
      <c r="A102" s="10" t="s">
        <v>90</v>
      </c>
      <c r="B102" s="11">
        <v>0.32998032071149674</v>
      </c>
      <c r="C102" s="11">
        <v>0.31925306430037553</v>
      </c>
      <c r="D102" s="11">
        <v>0.30770237496277292</v>
      </c>
      <c r="E102" s="11">
        <v>0.29560630720862663</v>
      </c>
      <c r="F102" s="11">
        <v>0.28282366756159227</v>
      </c>
      <c r="G102" s="15">
        <v>0.26931548625284218</v>
      </c>
      <c r="H102" s="15">
        <v>0.25504058159241066</v>
      </c>
      <c r="I102" s="15">
        <v>0.23995543442071773</v>
      </c>
      <c r="J102" s="15">
        <v>0.22401405543396952</v>
      </c>
    </row>
    <row r="103" spans="1:15" outlineLevel="1" x14ac:dyDescent="0.2">
      <c r="A103" s="10" t="s">
        <v>91</v>
      </c>
      <c r="B103" s="11">
        <v>0.32395440277636445</v>
      </c>
      <c r="C103" s="11">
        <v>0.31342494655914493</v>
      </c>
      <c r="D103" s="11">
        <v>0.30208328453952277</v>
      </c>
      <c r="E103" s="11">
        <v>0.29020810847815115</v>
      </c>
      <c r="F103" s="11">
        <v>0.27765889831970364</v>
      </c>
      <c r="G103" s="15">
        <v>0.26439739593969658</v>
      </c>
      <c r="H103" s="15">
        <v>0.25038317168538787</v>
      </c>
      <c r="I103" s="15">
        <v>0.23557350111999684</v>
      </c>
      <c r="J103" s="15">
        <v>0.2199232347709352</v>
      </c>
    </row>
    <row r="104" spans="1:15" outlineLevel="1" x14ac:dyDescent="0.2">
      <c r="A104" s="10" t="s">
        <v>92</v>
      </c>
      <c r="B104" s="11">
        <v>0.31792848484123215</v>
      </c>
      <c r="C104" s="11">
        <v>0.30759682881791434</v>
      </c>
      <c r="D104" s="11">
        <v>0.29646419411627262</v>
      </c>
      <c r="E104" s="11">
        <v>0.28480990974767562</v>
      </c>
      <c r="F104" s="11">
        <v>0.27249412907781495</v>
      </c>
      <c r="G104" s="15">
        <v>0.25947930562655103</v>
      </c>
      <c r="H104" s="15">
        <v>0.24572576177836508</v>
      </c>
      <c r="I104" s="15">
        <v>0.23119156781927594</v>
      </c>
      <c r="J104" s="15">
        <v>0.21583241410790088</v>
      </c>
    </row>
    <row r="105" spans="1:15" outlineLevel="1" x14ac:dyDescent="0.2">
      <c r="A105" s="10" t="s">
        <v>93</v>
      </c>
      <c r="B105" s="11">
        <v>2.1595005987432501</v>
      </c>
      <c r="C105" s="11">
        <v>2.1299124632621669</v>
      </c>
      <c r="D105" s="11">
        <v>2.1003243277810837</v>
      </c>
      <c r="E105" s="11">
        <v>2.0707361923000001</v>
      </c>
      <c r="F105" s="11">
        <v>2.0707361923000001</v>
      </c>
      <c r="G105" s="15">
        <v>2.0707361923000001</v>
      </c>
      <c r="H105" s="15">
        <v>2.0707361923000001</v>
      </c>
      <c r="I105" s="15">
        <v>2.0707361923000001</v>
      </c>
      <c r="J105" s="15">
        <v>2.0707361923000001</v>
      </c>
    </row>
    <row r="106" spans="1:15" outlineLevel="1" x14ac:dyDescent="0.2">
      <c r="A106" s="10" t="s">
        <v>94</v>
      </c>
      <c r="B106" s="11">
        <v>0.22504174643010108</v>
      </c>
      <c r="C106" s="11">
        <v>0.22195836424157636</v>
      </c>
      <c r="D106" s="11">
        <v>0.21887498205305164</v>
      </c>
      <c r="E106" s="11">
        <v>0.2157915998645269</v>
      </c>
      <c r="F106" s="11">
        <v>0.2157915998645269</v>
      </c>
      <c r="G106" s="15">
        <v>0.2157915998645269</v>
      </c>
      <c r="H106" s="15">
        <v>0.2157915998645269</v>
      </c>
      <c r="I106" s="15">
        <v>0.2157915998645269</v>
      </c>
      <c r="J106" s="15">
        <v>0.2157915998645269</v>
      </c>
    </row>
    <row r="107" spans="1:15" outlineLevel="1" x14ac:dyDescent="0.2">
      <c r="A107" s="10" t="s">
        <v>95</v>
      </c>
      <c r="B107" s="11">
        <v>2.5561288764705132</v>
      </c>
      <c r="C107" s="11">
        <v>2.5107488355590641</v>
      </c>
      <c r="D107" s="11">
        <v>2.4653687946476155</v>
      </c>
      <c r="E107" s="11">
        <v>2.4199887537361664</v>
      </c>
      <c r="F107" s="11">
        <v>2.4199887537361664</v>
      </c>
      <c r="G107" s="15">
        <v>2.4199887537361664</v>
      </c>
      <c r="H107" s="15">
        <v>2.4199887537361664</v>
      </c>
      <c r="I107" s="15">
        <v>2.4199887537361664</v>
      </c>
      <c r="J107" s="15">
        <v>2.4199887537361664</v>
      </c>
    </row>
    <row r="108" spans="1:15" outlineLevel="1" x14ac:dyDescent="0.2">
      <c r="A108" s="10" t="s">
        <v>96</v>
      </c>
      <c r="B108" s="11">
        <v>0.24039583151232141</v>
      </c>
      <c r="C108" s="11">
        <v>0.23612798227772636</v>
      </c>
      <c r="D108" s="11">
        <v>0.23186013304313136</v>
      </c>
      <c r="E108" s="11">
        <v>0.2275922838085363</v>
      </c>
      <c r="F108" s="11">
        <v>0.2275922838085363</v>
      </c>
      <c r="G108" s="15">
        <v>0.2275922838085363</v>
      </c>
      <c r="H108" s="15">
        <v>0.2275922838085363</v>
      </c>
      <c r="I108" s="15">
        <v>0.2275922838085363</v>
      </c>
      <c r="J108" s="15">
        <v>0.2275922838085363</v>
      </c>
    </row>
    <row r="109" spans="1:15" outlineLevel="1" x14ac:dyDescent="0.2">
      <c r="A109" s="10" t="s">
        <v>97</v>
      </c>
      <c r="B109" s="11">
        <v>2.809404553749201</v>
      </c>
      <c r="C109" s="11">
        <v>2.7626789003225665</v>
      </c>
      <c r="D109" s="11">
        <v>2.7159532468959324</v>
      </c>
      <c r="E109" s="11">
        <v>2.6692275934692988</v>
      </c>
      <c r="F109" s="11">
        <v>2.6692275934692988</v>
      </c>
      <c r="G109" s="15">
        <v>2.6692275934692988</v>
      </c>
      <c r="H109" s="15">
        <v>2.6692275934692988</v>
      </c>
      <c r="I109" s="15">
        <v>2.6692275934692988</v>
      </c>
      <c r="J109" s="15">
        <v>2.6692275934692988</v>
      </c>
    </row>
    <row r="110" spans="1:15" outlineLevel="1" x14ac:dyDescent="0.2">
      <c r="A110" s="10" t="s">
        <v>98</v>
      </c>
      <c r="B110" s="11">
        <v>0.2615345888800224</v>
      </c>
      <c r="C110" s="11">
        <v>0.25718477940072298</v>
      </c>
      <c r="D110" s="11">
        <v>0.25283496992142357</v>
      </c>
      <c r="E110" s="11">
        <v>0.24848516044212424</v>
      </c>
      <c r="F110" s="11">
        <v>0.24848516044212424</v>
      </c>
      <c r="G110" s="15">
        <v>0.24848516044212424</v>
      </c>
      <c r="H110" s="15">
        <v>0.24848516044212424</v>
      </c>
      <c r="I110" s="15">
        <v>0.24848516044212424</v>
      </c>
      <c r="J110" s="15">
        <v>0.24848516044212424</v>
      </c>
    </row>
    <row r="111" spans="1:15" outlineLevel="1" x14ac:dyDescent="0.2">
      <c r="A111" s="198" t="s">
        <v>99</v>
      </c>
      <c r="B111" s="11">
        <v>0.18396000000000001</v>
      </c>
      <c r="C111" s="11">
        <v>0.18396000000000001</v>
      </c>
      <c r="D111" s="11">
        <v>0.18396000000000001</v>
      </c>
      <c r="E111" s="11">
        <v>0.18396000000000001</v>
      </c>
      <c r="F111" s="11">
        <v>0.18396000000000001</v>
      </c>
      <c r="G111" s="11">
        <v>0.18396000000000001</v>
      </c>
      <c r="H111" s="11">
        <v>0.18396000000000001</v>
      </c>
      <c r="I111" s="11">
        <v>0.18396000000000001</v>
      </c>
      <c r="J111" s="11">
        <v>0.18396000000000001</v>
      </c>
    </row>
    <row r="112" spans="1:15" outlineLevel="1" x14ac:dyDescent="0.2">
      <c r="A112" s="198" t="s">
        <v>100</v>
      </c>
      <c r="B112" s="11">
        <v>0.33183000000000001</v>
      </c>
      <c r="C112" s="11">
        <v>0.33183000000000001</v>
      </c>
      <c r="D112" s="11">
        <v>0.33183000000000001</v>
      </c>
      <c r="E112" s="11">
        <v>0.33183000000000001</v>
      </c>
      <c r="F112" s="11">
        <v>0.33183000000000001</v>
      </c>
      <c r="G112" s="11">
        <v>0.33183000000000001</v>
      </c>
      <c r="H112" s="11">
        <v>0.33183000000000001</v>
      </c>
      <c r="I112" s="11">
        <v>0.33183000000000001</v>
      </c>
      <c r="J112" s="11">
        <v>0.33183000000000001</v>
      </c>
    </row>
    <row r="113" spans="1:10" outlineLevel="1" x14ac:dyDescent="0.2">
      <c r="A113" s="198" t="s">
        <v>101</v>
      </c>
      <c r="B113" s="11">
        <v>0.34472999999999998</v>
      </c>
      <c r="C113" s="11">
        <v>0.34472999999999998</v>
      </c>
      <c r="D113" s="11">
        <v>0.34472999999999998</v>
      </c>
      <c r="E113" s="11">
        <v>0.34472999999999998</v>
      </c>
      <c r="F113" s="11">
        <v>0.34472999999999998</v>
      </c>
      <c r="G113" s="11">
        <v>0.34472999999999998</v>
      </c>
      <c r="H113" s="11">
        <v>0.34472999999999998</v>
      </c>
      <c r="I113" s="11">
        <v>0.34472999999999998</v>
      </c>
      <c r="J113" s="11">
        <v>0.34472999999999998</v>
      </c>
    </row>
    <row r="114" spans="1:10" outlineLevel="1" x14ac:dyDescent="0.2">
      <c r="A114" s="198" t="s">
        <v>102</v>
      </c>
      <c r="B114" s="11">
        <v>2.5404200000000001</v>
      </c>
      <c r="C114" s="11">
        <v>2.5404200000000001</v>
      </c>
      <c r="D114" s="11">
        <v>2.5404200000000001</v>
      </c>
      <c r="E114" s="11">
        <v>2.5404200000000001</v>
      </c>
      <c r="F114" s="11">
        <v>2.5404200000000001</v>
      </c>
      <c r="G114" s="11">
        <v>2.5404200000000001</v>
      </c>
      <c r="H114" s="11">
        <v>2.5404200000000001</v>
      </c>
      <c r="I114" s="11">
        <v>2.5404200000000001</v>
      </c>
      <c r="J114" s="11">
        <v>2.5404200000000001</v>
      </c>
    </row>
    <row r="115" spans="1:10" ht="12" x14ac:dyDescent="0.25">
      <c r="A115" s="18" t="s">
        <v>1733</v>
      </c>
      <c r="B115" s="17"/>
      <c r="C115" s="17"/>
      <c r="D115" s="17"/>
      <c r="E115" s="17"/>
      <c r="F115" s="17"/>
      <c r="G115" s="22"/>
      <c r="H115" s="22"/>
      <c r="I115" s="22"/>
      <c r="J115" s="22"/>
    </row>
    <row r="116" spans="1:10" ht="12" outlineLevel="1" x14ac:dyDescent="0.25">
      <c r="A116" s="16"/>
      <c r="B116" s="19" t="s">
        <v>73</v>
      </c>
      <c r="C116" s="19" t="s">
        <v>72</v>
      </c>
      <c r="D116" s="19" t="s">
        <v>74</v>
      </c>
      <c r="E116" s="19"/>
      <c r="F116" s="19"/>
      <c r="G116" s="19"/>
    </row>
    <row r="117" spans="1:10" outlineLevel="1" x14ac:dyDescent="0.2">
      <c r="A117" s="10" t="s">
        <v>103</v>
      </c>
      <c r="B117" s="21">
        <v>9066</v>
      </c>
      <c r="C117" s="21">
        <v>817</v>
      </c>
      <c r="D117" s="21">
        <v>34742</v>
      </c>
    </row>
    <row r="118" spans="1:10" outlineLevel="1" x14ac:dyDescent="0.2">
      <c r="A118" s="10" t="s">
        <v>104</v>
      </c>
      <c r="B118" s="21">
        <v>5891</v>
      </c>
      <c r="C118" s="21">
        <v>573</v>
      </c>
      <c r="D118" s="21">
        <v>22225</v>
      </c>
    </row>
    <row r="119" spans="1:10" outlineLevel="1" x14ac:dyDescent="0.2">
      <c r="A119" s="10" t="s">
        <v>105</v>
      </c>
      <c r="B119" s="21">
        <v>12448</v>
      </c>
      <c r="C119" s="21">
        <v>1077</v>
      </c>
      <c r="D119" s="21">
        <v>48078</v>
      </c>
    </row>
    <row r="120" spans="1:10" outlineLevel="1" x14ac:dyDescent="0.2">
      <c r="A120" s="10" t="s">
        <v>106</v>
      </c>
      <c r="B120" s="21">
        <v>81518</v>
      </c>
      <c r="C120" s="21">
        <v>17567</v>
      </c>
      <c r="D120" s="21">
        <v>252695</v>
      </c>
    </row>
    <row r="121" spans="1:10" outlineLevel="1" x14ac:dyDescent="0.2">
      <c r="A121" s="10" t="s">
        <v>107</v>
      </c>
      <c r="B121" s="21">
        <v>71455</v>
      </c>
      <c r="C121" s="21">
        <v>16141</v>
      </c>
      <c r="D121" s="21">
        <v>257605</v>
      </c>
    </row>
    <row r="122" spans="1:10" outlineLevel="1" x14ac:dyDescent="0.2">
      <c r="A122" s="10" t="s">
        <v>108</v>
      </c>
      <c r="B122" s="21">
        <v>89456</v>
      </c>
      <c r="C122" s="21">
        <v>18936</v>
      </c>
      <c r="D122" s="21">
        <v>258239</v>
      </c>
    </row>
    <row r="123" spans="1:10" outlineLevel="1" x14ac:dyDescent="0.2">
      <c r="A123" s="10" t="s">
        <v>109</v>
      </c>
      <c r="B123" s="21">
        <v>13026</v>
      </c>
      <c r="C123" s="21">
        <v>2893</v>
      </c>
      <c r="D123" s="21">
        <v>37611</v>
      </c>
    </row>
    <row r="124" spans="1:10" outlineLevel="1" x14ac:dyDescent="0.2">
      <c r="A124" s="10" t="s">
        <v>110</v>
      </c>
      <c r="B124" s="21">
        <v>7923</v>
      </c>
      <c r="C124" s="21">
        <v>1521</v>
      </c>
      <c r="D124" s="21">
        <v>24467</v>
      </c>
    </row>
    <row r="125" spans="1:10" outlineLevel="1" x14ac:dyDescent="0.2">
      <c r="A125" s="10" t="s">
        <v>1732</v>
      </c>
      <c r="B125" s="21">
        <v>102</v>
      </c>
      <c r="C125" s="21">
        <v>55</v>
      </c>
      <c r="D125" s="21">
        <v>205</v>
      </c>
    </row>
    <row r="126" spans="1:10" ht="12" x14ac:dyDescent="0.25">
      <c r="A126" s="18" t="s">
        <v>1717</v>
      </c>
      <c r="B126" s="17"/>
      <c r="C126" s="17"/>
      <c r="D126" s="17"/>
      <c r="E126" s="17"/>
      <c r="F126" s="17"/>
      <c r="G126" s="22"/>
      <c r="H126" s="22"/>
      <c r="I126" s="22"/>
      <c r="J126" s="22"/>
    </row>
    <row r="127" spans="1:10" ht="12" outlineLevel="1" x14ac:dyDescent="0.25">
      <c r="A127" s="16"/>
      <c r="B127" s="19">
        <v>2017</v>
      </c>
      <c r="C127" s="19">
        <v>2018</v>
      </c>
      <c r="D127" s="19">
        <v>2019</v>
      </c>
      <c r="E127" s="19">
        <v>2020</v>
      </c>
      <c r="F127" s="19">
        <v>2021</v>
      </c>
      <c r="G127" s="19">
        <v>2022</v>
      </c>
      <c r="H127" s="19">
        <v>2023</v>
      </c>
      <c r="I127" s="19">
        <v>2024</v>
      </c>
      <c r="J127" s="19">
        <v>2025</v>
      </c>
    </row>
    <row r="128" spans="1:10" outlineLevel="1" x14ac:dyDescent="0.2">
      <c r="A128" s="10" t="s">
        <v>277</v>
      </c>
      <c r="B128" s="11">
        <v>0.18064029281254224</v>
      </c>
      <c r="C128" s="11">
        <v>0.18425309866879308</v>
      </c>
      <c r="D128" s="11">
        <v>0.18793816064216889</v>
      </c>
      <c r="E128" s="11">
        <v>0.1916969238550123</v>
      </c>
      <c r="F128" s="11">
        <v>0.19553086233211256</v>
      </c>
      <c r="G128" s="15">
        <v>0.19944147957875477</v>
      </c>
      <c r="H128" s="15">
        <v>0.20343030917032992</v>
      </c>
      <c r="I128" s="15">
        <v>0.20749891535373652</v>
      </c>
      <c r="J128" s="15">
        <v>0.21164889366081124</v>
      </c>
    </row>
    <row r="129" spans="1:10" outlineLevel="1" x14ac:dyDescent="0.2">
      <c r="A129" s="10" t="s">
        <v>278</v>
      </c>
      <c r="B129" s="11">
        <v>0.14476620204498117</v>
      </c>
      <c r="C129" s="11">
        <v>0.14766152608588082</v>
      </c>
      <c r="D129" s="11">
        <v>0.1506147566075984</v>
      </c>
      <c r="E129" s="11">
        <v>0.15362705173975039</v>
      </c>
      <c r="F129" s="11">
        <v>0.1566995927745454</v>
      </c>
      <c r="G129" s="15">
        <v>0.1598335846300363</v>
      </c>
      <c r="H129" s="15">
        <v>0.16303025632263701</v>
      </c>
      <c r="I129" s="15">
        <v>0.16629086144908978</v>
      </c>
      <c r="J129" s="15">
        <v>0.16961667867807156</v>
      </c>
    </row>
    <row r="130" spans="1:10" outlineLevel="1" x14ac:dyDescent="0.2">
      <c r="A130" s="10" t="s">
        <v>279</v>
      </c>
      <c r="B130" s="11">
        <v>2.2059361839391438</v>
      </c>
      <c r="C130" s="11">
        <v>2.2500549076179275</v>
      </c>
      <c r="D130" s="11">
        <v>2.2950560057702853</v>
      </c>
      <c r="E130" s="11">
        <v>2.3409571258856907</v>
      </c>
      <c r="F130" s="11">
        <v>2.3877762684034045</v>
      </c>
      <c r="G130" s="15">
        <v>2.4355317937714727</v>
      </c>
      <c r="H130" s="15">
        <v>2.484242429646903</v>
      </c>
      <c r="I130" s="15">
        <v>2.5339272782398408</v>
      </c>
      <c r="J130" s="15">
        <v>2.5846058238046381</v>
      </c>
    </row>
    <row r="131" spans="1:10" outlineLevel="1" x14ac:dyDescent="0.2">
      <c r="A131" s="10" t="s">
        <v>280</v>
      </c>
      <c r="B131" s="11">
        <v>2.150477866857567</v>
      </c>
      <c r="C131" s="11">
        <v>2.1934874241947182</v>
      </c>
      <c r="D131" s="11">
        <v>2.2373571726786126</v>
      </c>
      <c r="E131" s="11">
        <v>2.2821043161321843</v>
      </c>
      <c r="F131" s="11">
        <v>2.3277464024548284</v>
      </c>
      <c r="G131" s="15">
        <v>2.3743013305039251</v>
      </c>
      <c r="H131" s="15">
        <v>2.4217873571140043</v>
      </c>
      <c r="I131" s="15">
        <v>2.4702231042562839</v>
      </c>
      <c r="J131" s="15">
        <v>2.5196275663414101</v>
      </c>
    </row>
    <row r="132" spans="1:10" outlineLevel="1" x14ac:dyDescent="0.2">
      <c r="A132" s="10" t="s">
        <v>281</v>
      </c>
      <c r="B132" s="11">
        <v>5.6753990970813444</v>
      </c>
      <c r="C132" s="11">
        <v>5.7889070790229722</v>
      </c>
      <c r="D132" s="11">
        <v>5.9046852206034304</v>
      </c>
      <c r="E132" s="11">
        <v>6.0227789250154995</v>
      </c>
      <c r="F132" s="11">
        <v>6.14323450351581</v>
      </c>
      <c r="G132" s="15">
        <v>6.2660991935861254</v>
      </c>
      <c r="H132" s="15">
        <v>6.3914211774578487</v>
      </c>
      <c r="I132" s="15">
        <v>6.5192496010070071</v>
      </c>
      <c r="J132" s="15">
        <v>6.6496345930271463</v>
      </c>
    </row>
    <row r="133" spans="1:10" outlineLevel="1" x14ac:dyDescent="0.2">
      <c r="A133" s="198" t="s">
        <v>282</v>
      </c>
      <c r="B133" s="11">
        <v>0.24499578680187481</v>
      </c>
      <c r="C133" s="11">
        <v>0.24989570253791232</v>
      </c>
      <c r="D133" s="11">
        <v>0.25489361658867055</v>
      </c>
      <c r="E133" s="11">
        <v>0.25999148892044399</v>
      </c>
      <c r="F133" s="11">
        <v>0.26519131869885293</v>
      </c>
      <c r="G133" s="15">
        <v>0.2704951450728299</v>
      </c>
      <c r="H133" s="15">
        <v>0.2759050479742865</v>
      </c>
      <c r="I133" s="15">
        <v>0.28142314893377224</v>
      </c>
      <c r="J133" s="15">
        <v>0.28705161191244771</v>
      </c>
    </row>
    <row r="134" spans="1:10" outlineLevel="1" x14ac:dyDescent="0.2">
      <c r="A134" s="198" t="s">
        <v>283</v>
      </c>
      <c r="B134" s="11">
        <v>15.359082511221994</v>
      </c>
      <c r="C134" s="11">
        <v>15.666264161446431</v>
      </c>
      <c r="D134" s="11">
        <v>15.979589444675362</v>
      </c>
      <c r="E134" s="11">
        <v>16.29918123356887</v>
      </c>
      <c r="F134" s="11">
        <v>16.625164858240247</v>
      </c>
      <c r="G134" s="15">
        <v>16.957668155405049</v>
      </c>
      <c r="H134" s="15">
        <v>17.296821518513152</v>
      </c>
      <c r="I134" s="15">
        <v>17.642757948883414</v>
      </c>
      <c r="J134" s="15">
        <v>17.995613107861086</v>
      </c>
    </row>
    <row r="135" spans="1:10" outlineLevel="1" x14ac:dyDescent="0.2">
      <c r="A135" s="198" t="s">
        <v>284</v>
      </c>
      <c r="B135" s="11">
        <v>0.68906082587353901</v>
      </c>
      <c r="C135" s="11">
        <v>0.70284204239100967</v>
      </c>
      <c r="D135" s="11">
        <v>0.71689888323883</v>
      </c>
      <c r="E135" s="11">
        <v>0.7312368609036064</v>
      </c>
      <c r="F135" s="11">
        <v>0.74586159812167863</v>
      </c>
      <c r="G135" s="15">
        <v>0.76077883008411229</v>
      </c>
      <c r="H135" s="15">
        <v>0.77599440668579445</v>
      </c>
      <c r="I135" s="15">
        <v>0.79151429481951052</v>
      </c>
      <c r="J135" s="15">
        <v>0.80734458071590065</v>
      </c>
    </row>
    <row r="136" spans="1:10" outlineLevel="1" x14ac:dyDescent="0.2">
      <c r="A136" s="198" t="s">
        <v>285</v>
      </c>
      <c r="B136" s="11">
        <v>33.075530263093754</v>
      </c>
      <c r="C136" s="11">
        <v>33.737040868355628</v>
      </c>
      <c r="D136" s="11">
        <v>34.411781685722744</v>
      </c>
      <c r="E136" s="11">
        <v>35.100017319437192</v>
      </c>
      <c r="F136" s="11">
        <v>35.802017665825936</v>
      </c>
      <c r="G136" s="15">
        <v>36.518058019142458</v>
      </c>
      <c r="H136" s="15">
        <v>37.248419179525307</v>
      </c>
      <c r="I136" s="15">
        <v>37.993387563115817</v>
      </c>
      <c r="J136" s="15">
        <v>38.753255314378137</v>
      </c>
    </row>
    <row r="137" spans="1:10" outlineLevel="1" x14ac:dyDescent="0.2">
      <c r="A137" s="198" t="s">
        <v>286</v>
      </c>
      <c r="B137" s="11">
        <v>0.16416674840586923</v>
      </c>
      <c r="C137" s="11">
        <v>0.16745008337398662</v>
      </c>
      <c r="D137" s="11">
        <v>0.17079908504146635</v>
      </c>
      <c r="E137" s="11">
        <v>0.17421506674229567</v>
      </c>
      <c r="F137" s="11">
        <v>0.17769936807714157</v>
      </c>
      <c r="G137" s="15">
        <v>0.1812533554386844</v>
      </c>
      <c r="H137" s="15">
        <v>0.18487842254745807</v>
      </c>
      <c r="I137" s="15">
        <v>0.18857599099840724</v>
      </c>
      <c r="J137" s="15">
        <v>0.19234751081837539</v>
      </c>
    </row>
    <row r="138" spans="1:10" outlineLevel="1" x14ac:dyDescent="0.2">
      <c r="A138" s="198" t="s">
        <v>287</v>
      </c>
      <c r="B138" s="11">
        <v>10.890238165720071</v>
      </c>
      <c r="C138" s="11">
        <v>11.10804292903447</v>
      </c>
      <c r="D138" s="11">
        <v>11.330203787615163</v>
      </c>
      <c r="E138" s="11">
        <v>11.556807863367464</v>
      </c>
      <c r="F138" s="11">
        <v>11.787944020634814</v>
      </c>
      <c r="G138" s="15">
        <v>12.02370290104751</v>
      </c>
      <c r="H138" s="15">
        <v>12.264176959068463</v>
      </c>
      <c r="I138" s="15">
        <v>12.50946049824983</v>
      </c>
      <c r="J138" s="15">
        <v>12.759649708214827</v>
      </c>
    </row>
    <row r="139" spans="1:10" outlineLevel="1" x14ac:dyDescent="0.2">
      <c r="A139" s="198" t="s">
        <v>288</v>
      </c>
      <c r="B139" s="11">
        <v>0.34914599752506581</v>
      </c>
      <c r="C139" s="11">
        <v>0.35612891747556713</v>
      </c>
      <c r="D139" s="11">
        <v>0.36325149582507849</v>
      </c>
      <c r="E139" s="11">
        <v>0.37051652574158006</v>
      </c>
      <c r="F139" s="11">
        <v>0.37792685625641165</v>
      </c>
      <c r="G139" s="15">
        <v>0.38548539338153992</v>
      </c>
      <c r="H139" s="15">
        <v>0.39319510124917068</v>
      </c>
      <c r="I139" s="15">
        <v>0.40105900327415411</v>
      </c>
      <c r="J139" s="15">
        <v>0.4090801833396373</v>
      </c>
    </row>
    <row r="140" spans="1:10" outlineLevel="1" x14ac:dyDescent="0.2">
      <c r="A140" s="198" t="s">
        <v>289</v>
      </c>
      <c r="B140" s="11">
        <v>21.721735740501106</v>
      </c>
      <c r="C140" s="11">
        <v>22.156170455311123</v>
      </c>
      <c r="D140" s="11">
        <v>22.599293864417351</v>
      </c>
      <c r="E140" s="11">
        <v>23.051279741705699</v>
      </c>
      <c r="F140" s="11">
        <v>23.512305336539804</v>
      </c>
      <c r="G140" s="15">
        <v>23.982551443270605</v>
      </c>
      <c r="H140" s="15">
        <v>24.462202472136017</v>
      </c>
      <c r="I140" s="15">
        <v>24.951446521578738</v>
      </c>
      <c r="J140" s="15">
        <v>25.450475452010313</v>
      </c>
    </row>
    <row r="141" spans="1:10" outlineLevel="1" x14ac:dyDescent="0.2">
      <c r="A141" s="198" t="s">
        <v>290</v>
      </c>
      <c r="B141" s="11">
        <v>0.10589739977923421</v>
      </c>
      <c r="C141" s="11">
        <v>0.10801534777481892</v>
      </c>
      <c r="D141" s="11">
        <v>0.11017565473031529</v>
      </c>
      <c r="E141" s="11">
        <v>0.11237916782492161</v>
      </c>
      <c r="F141" s="11">
        <v>0.11462675118142</v>
      </c>
      <c r="G141" s="15">
        <v>0.11691928620504843</v>
      </c>
      <c r="H141" s="15">
        <v>0.11925767192914939</v>
      </c>
      <c r="I141" s="15">
        <v>0.12164282536773238</v>
      </c>
      <c r="J141" s="15">
        <v>0.12407568187508704</v>
      </c>
    </row>
    <row r="142" spans="1:10" outlineLevel="1" x14ac:dyDescent="0.2">
      <c r="A142" s="198" t="s">
        <v>291</v>
      </c>
      <c r="B142" s="11">
        <v>8.2215649758904803</v>
      </c>
      <c r="C142" s="11">
        <v>8.3859962754082904</v>
      </c>
      <c r="D142" s="11">
        <v>8.5537162009164547</v>
      </c>
      <c r="E142" s="11">
        <v>8.7247905249347841</v>
      </c>
      <c r="F142" s="11">
        <v>8.8992863354334819</v>
      </c>
      <c r="G142" s="15">
        <v>9.0772720621421517</v>
      </c>
      <c r="H142" s="15">
        <v>9.2588175033849929</v>
      </c>
      <c r="I142" s="15">
        <v>9.4439938534526942</v>
      </c>
      <c r="J142" s="15">
        <v>9.6328737305217462</v>
      </c>
    </row>
    <row r="143" spans="1:10" outlineLevel="1" x14ac:dyDescent="0.2">
      <c r="A143" s="198" t="s">
        <v>292</v>
      </c>
      <c r="B143" s="11">
        <v>0.21699687128652922</v>
      </c>
      <c r="C143" s="11">
        <v>0.22133680871225983</v>
      </c>
      <c r="D143" s="11">
        <v>0.22576354488650502</v>
      </c>
      <c r="E143" s="11">
        <v>0.23027881578423509</v>
      </c>
      <c r="F143" s="11">
        <v>0.23488439209991982</v>
      </c>
      <c r="G143" s="15">
        <v>0.23958207994191821</v>
      </c>
      <c r="H143" s="15">
        <v>0.24437372154075659</v>
      </c>
      <c r="I143" s="15">
        <v>0.24926119597157173</v>
      </c>
      <c r="J143" s="15">
        <v>0.25424641989100316</v>
      </c>
    </row>
    <row r="144" spans="1:10" outlineLevel="1" x14ac:dyDescent="0.2">
      <c r="A144" s="198" t="s">
        <v>293</v>
      </c>
      <c r="B144" s="11">
        <v>14.172851240051333</v>
      </c>
      <c r="C144" s="11">
        <v>14.45630826485236</v>
      </c>
      <c r="D144" s="11">
        <v>14.745434430149405</v>
      </c>
      <c r="E144" s="11">
        <v>15.040343118752396</v>
      </c>
      <c r="F144" s="11">
        <v>15.341149981127444</v>
      </c>
      <c r="G144" s="15">
        <v>15.647972980749993</v>
      </c>
      <c r="H144" s="15">
        <v>15.960932440364992</v>
      </c>
      <c r="I144" s="15">
        <v>16.280151089172293</v>
      </c>
      <c r="J144" s="15">
        <v>16.605754110955736</v>
      </c>
    </row>
    <row r="145" spans="1:10" outlineLevel="1" x14ac:dyDescent="0.2">
      <c r="A145" s="198" t="s">
        <v>294</v>
      </c>
      <c r="B145" s="11">
        <v>7.2548245390239332</v>
      </c>
      <c r="C145" s="11">
        <v>7.3999210298044122</v>
      </c>
      <c r="D145" s="11">
        <v>7.5479194504005012</v>
      </c>
      <c r="E145" s="11">
        <v>7.6988778394085093</v>
      </c>
      <c r="F145" s="11">
        <v>7.8528553961966789</v>
      </c>
      <c r="G145" s="15">
        <v>8.0099125041206136</v>
      </c>
      <c r="H145" s="15">
        <v>8.1701107542030265</v>
      </c>
      <c r="I145" s="15">
        <v>8.3335129692870868</v>
      </c>
      <c r="J145" s="15">
        <v>8.5001832286728281</v>
      </c>
    </row>
    <row r="146" spans="1:10" outlineLevel="1" x14ac:dyDescent="0.2">
      <c r="A146" s="198" t="s">
        <v>295</v>
      </c>
      <c r="B146" s="11">
        <v>0.17116198447687667</v>
      </c>
      <c r="C146" s="11">
        <v>0.17458522416641417</v>
      </c>
      <c r="D146" s="11">
        <v>0.17807692864974245</v>
      </c>
      <c r="E146" s="11">
        <v>0.18163846722273727</v>
      </c>
      <c r="F146" s="11">
        <v>0.18527123656719205</v>
      </c>
      <c r="G146" s="15">
        <v>0.18897666129853585</v>
      </c>
      <c r="H146" s="15">
        <v>0.19275619452450665</v>
      </c>
      <c r="I146" s="15">
        <v>0.19661131841499674</v>
      </c>
      <c r="J146" s="15">
        <v>0.2005435447832967</v>
      </c>
    </row>
    <row r="147" spans="1:10" outlineLevel="1" x14ac:dyDescent="0.2">
      <c r="A147" s="198" t="s">
        <v>296</v>
      </c>
      <c r="B147" s="11">
        <v>11.490523280111313</v>
      </c>
      <c r="C147" s="11">
        <v>11.720333745713541</v>
      </c>
      <c r="D147" s="11">
        <v>11.954740420627809</v>
      </c>
      <c r="E147" s="11">
        <v>12.193835229040364</v>
      </c>
      <c r="F147" s="11">
        <v>12.437711933621173</v>
      </c>
      <c r="G147" s="15">
        <v>12.686466172293596</v>
      </c>
      <c r="H147" s="15">
        <v>12.94019549573947</v>
      </c>
      <c r="I147" s="15">
        <v>13.198999405654259</v>
      </c>
      <c r="J147" s="15">
        <v>13.462979393767347</v>
      </c>
    </row>
    <row r="148" spans="1:10" outlineLevel="1" x14ac:dyDescent="0.2">
      <c r="A148" s="198" t="s">
        <v>297</v>
      </c>
      <c r="B148" s="11">
        <v>5.2502897843713301</v>
      </c>
      <c r="C148" s="11">
        <v>5.3552955800587574</v>
      </c>
      <c r="D148" s="11">
        <v>5.4624014916599331</v>
      </c>
      <c r="E148" s="11">
        <v>5.5716495214931303</v>
      </c>
      <c r="F148" s="11">
        <v>5.6830825119229935</v>
      </c>
      <c r="G148" s="15">
        <v>5.7967441621614535</v>
      </c>
      <c r="H148" s="15">
        <v>5.9126790454046825</v>
      </c>
      <c r="I148" s="15">
        <v>6.0309326263127758</v>
      </c>
      <c r="J148" s="15">
        <v>6.1515512788390332</v>
      </c>
    </row>
    <row r="149" spans="1:10" outlineLevel="1" x14ac:dyDescent="0.2">
      <c r="A149" s="198" t="s">
        <v>298</v>
      </c>
      <c r="B149" s="11">
        <v>0.10949255693021499</v>
      </c>
      <c r="C149" s="11">
        <v>0.11168240806881932</v>
      </c>
      <c r="D149" s="11">
        <v>0.1139160562301957</v>
      </c>
      <c r="E149" s="11">
        <v>0.11619437735479959</v>
      </c>
      <c r="F149" s="11">
        <v>0.11851826490189558</v>
      </c>
      <c r="G149" s="15">
        <v>0.12088863019993352</v>
      </c>
      <c r="H149" s="15">
        <v>0.12330640280393219</v>
      </c>
      <c r="I149" s="15">
        <v>0.12577253086001081</v>
      </c>
      <c r="J149" s="15">
        <v>0.12828798147721104</v>
      </c>
    </row>
    <row r="150" spans="1:10" outlineLevel="1" x14ac:dyDescent="0.2">
      <c r="A150" s="198" t="s">
        <v>299</v>
      </c>
      <c r="B150" s="11">
        <v>6.3586071222552007</v>
      </c>
      <c r="C150" s="11">
        <v>6.4857792647003034</v>
      </c>
      <c r="D150" s="11">
        <v>6.6154948499943105</v>
      </c>
      <c r="E150" s="11">
        <v>6.7478047469941957</v>
      </c>
      <c r="F150" s="11">
        <v>6.8827608419340809</v>
      </c>
      <c r="G150" s="15">
        <v>7.0204160587727618</v>
      </c>
      <c r="H150" s="15">
        <v>7.1608243799482185</v>
      </c>
      <c r="I150" s="15">
        <v>7.3040408675471822</v>
      </c>
      <c r="J150" s="15">
        <v>7.450121684898126</v>
      </c>
    </row>
    <row r="151" spans="1:10" ht="12" x14ac:dyDescent="0.25">
      <c r="A151" s="342" t="s">
        <v>1773</v>
      </c>
      <c r="B151" s="17"/>
      <c r="C151" s="17"/>
      <c r="D151" s="17"/>
      <c r="E151" s="17"/>
      <c r="F151" s="17"/>
      <c r="G151" s="22"/>
      <c r="H151" s="22"/>
      <c r="I151" s="22"/>
      <c r="J151" s="22"/>
    </row>
    <row r="152" spans="1:10" ht="24.6" customHeight="1" outlineLevel="1" x14ac:dyDescent="0.25">
      <c r="A152" s="16" t="s">
        <v>120</v>
      </c>
      <c r="B152" s="323" t="s">
        <v>121</v>
      </c>
      <c r="C152" s="323" t="s">
        <v>122</v>
      </c>
      <c r="D152" s="323" t="s">
        <v>123</v>
      </c>
      <c r="E152" s="323" t="s">
        <v>124</v>
      </c>
      <c r="F152" s="323" t="s">
        <v>125</v>
      </c>
      <c r="G152" s="323" t="s">
        <v>126</v>
      </c>
    </row>
    <row r="153" spans="1:10" outlineLevel="1" x14ac:dyDescent="0.2">
      <c r="A153" s="10" t="s">
        <v>308</v>
      </c>
      <c r="B153" s="11">
        <v>1.4228602240284707</v>
      </c>
      <c r="C153" s="11">
        <v>11.404941640662317</v>
      </c>
      <c r="D153" s="11">
        <v>1.3677106029420958</v>
      </c>
      <c r="E153" s="11">
        <v>16.511796553260623</v>
      </c>
      <c r="F153" s="11">
        <v>7.1915105896632801</v>
      </c>
      <c r="G153" s="15">
        <v>2.7685109785360162</v>
      </c>
    </row>
    <row r="154" spans="1:10" outlineLevel="1" x14ac:dyDescent="0.2">
      <c r="A154" s="10" t="s">
        <v>127</v>
      </c>
      <c r="B154" s="11">
        <v>7.8753658911343267</v>
      </c>
      <c r="C154" s="11">
        <v>63.113226371247364</v>
      </c>
      <c r="D154" s="11">
        <v>7.5334382403988025</v>
      </c>
      <c r="E154" s="11">
        <v>91.757939563510448</v>
      </c>
      <c r="F154" s="11">
        <v>39.895235893883552</v>
      </c>
      <c r="G154" s="15">
        <v>15.243355268274003</v>
      </c>
    </row>
    <row r="155" spans="1:10" outlineLevel="1" x14ac:dyDescent="0.2">
      <c r="A155" s="10" t="s">
        <v>128</v>
      </c>
      <c r="B155" s="11">
        <v>8.0849344512625514</v>
      </c>
      <c r="C155" s="11">
        <v>64.800804776490423</v>
      </c>
      <c r="D155" s="11">
        <v>7.7430068005270272</v>
      </c>
      <c r="E155" s="11">
        <v>94.228642588180051</v>
      </c>
      <c r="F155" s="11">
        <v>40.976168467176507</v>
      </c>
      <c r="G155" s="15">
        <v>15.651462464313179</v>
      </c>
    </row>
    <row r="156" spans="1:10" outlineLevel="1" x14ac:dyDescent="0.2">
      <c r="A156" s="10" t="s">
        <v>129</v>
      </c>
      <c r="B156" s="11">
        <v>4.2796105963026871</v>
      </c>
      <c r="C156" s="11">
        <v>34.31409423994242</v>
      </c>
      <c r="D156" s="11">
        <v>4.1031318088262871</v>
      </c>
      <c r="E156" s="11">
        <v>49.844227537865578</v>
      </c>
      <c r="F156" s="11">
        <v>21.684831011162586</v>
      </c>
      <c r="G156" s="15">
        <v>8.2945030113907752</v>
      </c>
    </row>
    <row r="157" spans="1:10" outlineLevel="1" x14ac:dyDescent="0.2">
      <c r="A157" s="10" t="s">
        <v>130</v>
      </c>
      <c r="B157" s="11">
        <v>2.9339598417951418</v>
      </c>
      <c r="C157" s="11">
        <v>23.460648810143852</v>
      </c>
      <c r="D157" s="11">
        <v>2.8016007511878418</v>
      </c>
      <c r="E157" s="11">
        <v>34.060405982945099</v>
      </c>
      <c r="F157" s="11">
        <v>14.824218148017557</v>
      </c>
      <c r="G157" s="15">
        <v>5.6804109718966087</v>
      </c>
    </row>
    <row r="158" spans="1:10" outlineLevel="1" x14ac:dyDescent="0.2">
      <c r="A158" s="10" t="s">
        <v>131</v>
      </c>
      <c r="B158" s="11">
        <v>1.7427280263294447</v>
      </c>
      <c r="C158" s="11">
        <v>13.941824210635557</v>
      </c>
      <c r="D158" s="11">
        <v>1.66551855680852</v>
      </c>
      <c r="E158" s="11">
        <v>20.206821166047739</v>
      </c>
      <c r="F158" s="11">
        <v>8.8018795253854236</v>
      </c>
      <c r="G158" s="15">
        <v>3.37515681048614</v>
      </c>
    </row>
    <row r="159" spans="1:10" outlineLevel="1" x14ac:dyDescent="0.2">
      <c r="A159" s="10" t="s">
        <v>132</v>
      </c>
      <c r="B159" s="11">
        <v>1.79787764741582</v>
      </c>
      <c r="C159" s="11">
        <v>14.394051103543832</v>
      </c>
      <c r="D159" s="11">
        <v>1.7206681778948949</v>
      </c>
      <c r="E159" s="11">
        <v>20.868616619084243</v>
      </c>
      <c r="F159" s="11">
        <v>9.0886575550345725</v>
      </c>
      <c r="G159" s="15">
        <v>3.4854560526588894</v>
      </c>
    </row>
    <row r="160" spans="1:10" outlineLevel="1" x14ac:dyDescent="0.2">
      <c r="A160" s="10" t="s">
        <v>133</v>
      </c>
      <c r="B160" s="11">
        <v>1.4890397693321205</v>
      </c>
      <c r="C160" s="11">
        <v>11.879228382005142</v>
      </c>
      <c r="D160" s="11">
        <v>1.4228602240284707</v>
      </c>
      <c r="E160" s="11">
        <v>17.217711703166223</v>
      </c>
      <c r="F160" s="11">
        <v>7.4893185435297029</v>
      </c>
      <c r="G160" s="15">
        <v>2.878810220708766</v>
      </c>
    </row>
    <row r="161" spans="1:10" outlineLevel="1" x14ac:dyDescent="0.2">
      <c r="A161" s="10" t="s">
        <v>134</v>
      </c>
      <c r="B161" s="11">
        <v>1.1912318154656965</v>
      </c>
      <c r="C161" s="11">
        <v>9.5519143721601214</v>
      </c>
      <c r="D161" s="11">
        <v>1.1471121185965965</v>
      </c>
      <c r="E161" s="11">
        <v>13.831524968462807</v>
      </c>
      <c r="F161" s="11">
        <v>6.0223386226321312</v>
      </c>
      <c r="G161" s="15">
        <v>2.3162840856277431</v>
      </c>
    </row>
    <row r="162" spans="1:10" outlineLevel="1" x14ac:dyDescent="0.2">
      <c r="A162" s="10" t="s">
        <v>135</v>
      </c>
      <c r="B162" s="11">
        <v>0.98166325533747212</v>
      </c>
      <c r="C162" s="11">
        <v>7.8643359669170518</v>
      </c>
      <c r="D162" s="11">
        <v>0.94857348268564712</v>
      </c>
      <c r="E162" s="11">
        <v>11.382881792227765</v>
      </c>
      <c r="F162" s="11">
        <v>4.9634658977737356</v>
      </c>
      <c r="G162" s="15">
        <v>1.9081768895885696</v>
      </c>
    </row>
    <row r="163" spans="1:10" outlineLevel="1" x14ac:dyDescent="0.2">
      <c r="A163" s="10" t="s">
        <v>309</v>
      </c>
      <c r="B163" s="11">
        <v>0.50737651399464845</v>
      </c>
      <c r="C163" s="11">
        <v>4.0479821877399127</v>
      </c>
      <c r="D163" s="11">
        <v>0.48531666556009856</v>
      </c>
      <c r="E163" s="11">
        <v>5.8237999867211832</v>
      </c>
      <c r="F163" s="11">
        <v>2.5479124941905171</v>
      </c>
      <c r="G163" s="15">
        <v>0.99269317955474701</v>
      </c>
    </row>
    <row r="164" spans="1:10" ht="12" x14ac:dyDescent="0.25">
      <c r="A164" s="18" t="s">
        <v>1719</v>
      </c>
      <c r="B164" s="17"/>
      <c r="C164" s="17"/>
      <c r="D164" s="17"/>
      <c r="E164" s="17"/>
      <c r="F164" s="17"/>
      <c r="G164" s="22"/>
      <c r="H164" s="22"/>
      <c r="I164" s="22"/>
      <c r="J164" s="22"/>
    </row>
    <row r="165" spans="1:10" ht="12" outlineLevel="1" x14ac:dyDescent="0.25">
      <c r="A165" s="16" t="s">
        <v>139</v>
      </c>
      <c r="B165" s="19" t="s">
        <v>137</v>
      </c>
      <c r="C165" s="23" t="s">
        <v>138</v>
      </c>
      <c r="D165" s="19"/>
      <c r="E165" s="19"/>
      <c r="F165" s="19"/>
      <c r="G165" s="19"/>
    </row>
    <row r="166" spans="1:10" outlineLevel="1" x14ac:dyDescent="0.2">
      <c r="A166" s="10" t="s">
        <v>112</v>
      </c>
      <c r="B166" s="21">
        <v>3731</v>
      </c>
      <c r="C166" s="21">
        <v>3772</v>
      </c>
    </row>
    <row r="167" spans="1:10" outlineLevel="1" x14ac:dyDescent="0.2">
      <c r="A167" s="10" t="s">
        <v>113</v>
      </c>
      <c r="B167" s="21">
        <v>11526</v>
      </c>
      <c r="C167" s="21">
        <v>12176</v>
      </c>
    </row>
    <row r="168" spans="1:10" outlineLevel="1" x14ac:dyDescent="0.2">
      <c r="A168" s="331" t="s">
        <v>140</v>
      </c>
      <c r="B168" s="332">
        <v>1.43</v>
      </c>
      <c r="C168" s="10" t="s">
        <v>1737</v>
      </c>
    </row>
    <row r="169" spans="1:10" outlineLevel="1" x14ac:dyDescent="0.2">
      <c r="A169" s="331" t="s">
        <v>141</v>
      </c>
      <c r="B169" s="332">
        <v>0.61</v>
      </c>
      <c r="C169" s="10" t="s">
        <v>1737</v>
      </c>
    </row>
    <row r="170" spans="1:10" outlineLevel="1" x14ac:dyDescent="0.2">
      <c r="A170" s="331" t="s">
        <v>142</v>
      </c>
      <c r="B170" s="332">
        <v>30.28</v>
      </c>
      <c r="C170" s="10" t="s">
        <v>1737</v>
      </c>
    </row>
    <row r="171" spans="1:10" ht="12" x14ac:dyDescent="0.25">
      <c r="A171" s="18" t="s">
        <v>1738</v>
      </c>
      <c r="B171" s="17"/>
      <c r="C171" s="17"/>
      <c r="D171" s="17"/>
      <c r="E171" s="17"/>
      <c r="F171" s="17"/>
      <c r="G171" s="22"/>
      <c r="H171" s="22"/>
      <c r="I171" s="22"/>
      <c r="J171" s="22"/>
    </row>
    <row r="172" spans="1:10" s="324" customFormat="1" ht="48" hidden="1" outlineLevel="1" x14ac:dyDescent="0.25">
      <c r="A172" s="322" t="s">
        <v>143</v>
      </c>
      <c r="B172" s="323" t="s">
        <v>144</v>
      </c>
      <c r="C172" s="323" t="s">
        <v>145</v>
      </c>
      <c r="D172" s="323" t="s">
        <v>146</v>
      </c>
      <c r="E172" s="323" t="s">
        <v>147</v>
      </c>
      <c r="F172" s="323" t="s">
        <v>148</v>
      </c>
      <c r="G172" s="323" t="s">
        <v>149</v>
      </c>
      <c r="H172" s="323" t="s">
        <v>150</v>
      </c>
      <c r="I172" s="323" t="s">
        <v>151</v>
      </c>
      <c r="J172" s="323" t="s">
        <v>152</v>
      </c>
    </row>
    <row r="173" spans="1:10" hidden="1" outlineLevel="1" x14ac:dyDescent="0.2">
      <c r="A173" s="24">
        <v>0</v>
      </c>
      <c r="B173" s="10">
        <v>63.6</v>
      </c>
      <c r="C173" s="10">
        <v>6.6</v>
      </c>
      <c r="D173" s="10">
        <v>39.4</v>
      </c>
      <c r="E173" s="10">
        <v>43.8</v>
      </c>
      <c r="F173" s="10">
        <v>17.5</v>
      </c>
      <c r="G173" s="10">
        <v>26.7</v>
      </c>
      <c r="H173" s="10">
        <v>7.7</v>
      </c>
      <c r="I173" s="10">
        <v>48.7</v>
      </c>
      <c r="J173" s="10">
        <v>2.1</v>
      </c>
    </row>
    <row r="174" spans="1:10" hidden="1" outlineLevel="1" x14ac:dyDescent="0.2">
      <c r="A174" s="24">
        <v>4.1666666666666664E-2</v>
      </c>
      <c r="B174" s="10">
        <v>62.2</v>
      </c>
      <c r="C174" s="10">
        <v>5.8</v>
      </c>
      <c r="D174" s="10">
        <v>24</v>
      </c>
      <c r="E174" s="10">
        <v>30.9</v>
      </c>
      <c r="F174" s="10">
        <v>14.9</v>
      </c>
      <c r="G174" s="10">
        <v>12.6</v>
      </c>
      <c r="H174" s="10">
        <v>8.6999999999999993</v>
      </c>
      <c r="I174" s="10">
        <v>34.299999999999997</v>
      </c>
      <c r="J174" s="10">
        <v>1.9</v>
      </c>
    </row>
    <row r="175" spans="1:10" hidden="1" outlineLevel="1" x14ac:dyDescent="0.2">
      <c r="A175" s="24">
        <v>8.3333333333333301E-2</v>
      </c>
      <c r="B175" s="10">
        <v>61.6</v>
      </c>
      <c r="C175" s="10">
        <v>5.2</v>
      </c>
      <c r="D175" s="10">
        <v>18.600000000000001</v>
      </c>
      <c r="E175" s="10">
        <v>25.2</v>
      </c>
      <c r="F175" s="10">
        <v>13.8</v>
      </c>
      <c r="G175" s="10">
        <v>8.1999999999999993</v>
      </c>
      <c r="H175" s="10">
        <v>14.6</v>
      </c>
      <c r="I175" s="10">
        <v>26</v>
      </c>
      <c r="J175" s="10">
        <v>1.2</v>
      </c>
    </row>
    <row r="176" spans="1:10" hidden="1" outlineLevel="1" x14ac:dyDescent="0.2">
      <c r="A176" s="24">
        <v>0.125</v>
      </c>
      <c r="B176" s="10">
        <v>61.4</v>
      </c>
      <c r="C176" s="10">
        <v>5.3</v>
      </c>
      <c r="D176" s="10">
        <v>16.899999999999999</v>
      </c>
      <c r="E176" s="10">
        <v>23.2</v>
      </c>
      <c r="F176" s="10">
        <v>13.6</v>
      </c>
      <c r="G176" s="10">
        <v>7.6</v>
      </c>
      <c r="H176" s="10">
        <v>11</v>
      </c>
      <c r="I176" s="10">
        <v>20</v>
      </c>
      <c r="J176" s="10">
        <v>1.9</v>
      </c>
    </row>
    <row r="177" spans="1:10" hidden="1" outlineLevel="1" x14ac:dyDescent="0.2">
      <c r="A177" s="24">
        <v>0.16666666666666699</v>
      </c>
      <c r="B177" s="10">
        <v>60.9</v>
      </c>
      <c r="C177" s="10">
        <v>6.6</v>
      </c>
      <c r="D177" s="10">
        <v>16.2</v>
      </c>
      <c r="E177" s="10">
        <v>22</v>
      </c>
      <c r="F177" s="10">
        <v>13.5</v>
      </c>
      <c r="G177" s="10">
        <v>5.2</v>
      </c>
      <c r="H177" s="10">
        <v>20.2</v>
      </c>
      <c r="I177" s="10">
        <v>18.899999999999999</v>
      </c>
      <c r="J177" s="10">
        <v>1.3</v>
      </c>
    </row>
    <row r="178" spans="1:10" hidden="1" outlineLevel="1" x14ac:dyDescent="0.2">
      <c r="A178" s="24">
        <v>0.20833333333333301</v>
      </c>
      <c r="B178" s="10">
        <v>59.6</v>
      </c>
      <c r="C178" s="10">
        <v>11.5</v>
      </c>
      <c r="D178" s="10">
        <v>17.8</v>
      </c>
      <c r="E178" s="10">
        <v>22.6</v>
      </c>
      <c r="F178" s="10">
        <v>13.4</v>
      </c>
      <c r="G178" s="10">
        <v>4.9000000000000004</v>
      </c>
      <c r="H178" s="10">
        <v>7.9</v>
      </c>
      <c r="I178" s="10">
        <v>18.899999999999999</v>
      </c>
      <c r="J178" s="10">
        <v>5.6</v>
      </c>
    </row>
    <row r="179" spans="1:10" hidden="1" outlineLevel="1" x14ac:dyDescent="0.2">
      <c r="A179" s="24">
        <v>0.25</v>
      </c>
      <c r="B179" s="10">
        <v>59.3</v>
      </c>
      <c r="C179" s="10">
        <v>28.6</v>
      </c>
      <c r="D179" s="10">
        <v>23.8</v>
      </c>
      <c r="E179" s="10">
        <v>27.2</v>
      </c>
      <c r="F179" s="10">
        <v>14</v>
      </c>
      <c r="G179" s="10">
        <v>11.9</v>
      </c>
      <c r="H179" s="10">
        <v>11.7</v>
      </c>
      <c r="I179" s="10">
        <v>14.9</v>
      </c>
      <c r="J179" s="10">
        <v>16.899999999999999</v>
      </c>
    </row>
    <row r="180" spans="1:10" hidden="1" outlineLevel="1" x14ac:dyDescent="0.2">
      <c r="A180" s="24">
        <v>0.29166666666666702</v>
      </c>
      <c r="B180" s="10">
        <v>61.3</v>
      </c>
      <c r="C180" s="10">
        <v>59.6</v>
      </c>
      <c r="D180" s="10">
        <v>45.7</v>
      </c>
      <c r="E180" s="10">
        <v>38.1</v>
      </c>
      <c r="F180" s="10">
        <v>16.2</v>
      </c>
      <c r="G180" s="10">
        <v>34.700000000000003</v>
      </c>
      <c r="H180" s="10">
        <v>13.8</v>
      </c>
      <c r="I180" s="10">
        <v>18</v>
      </c>
      <c r="J180" s="10">
        <v>46</v>
      </c>
    </row>
    <row r="181" spans="1:10" hidden="1" outlineLevel="1" x14ac:dyDescent="0.2">
      <c r="A181" s="24">
        <v>0.33333333333333298</v>
      </c>
      <c r="B181" s="10">
        <v>62.6</v>
      </c>
      <c r="C181" s="10">
        <v>65.2</v>
      </c>
      <c r="D181" s="10">
        <v>48.9</v>
      </c>
      <c r="E181" s="10">
        <v>48.7</v>
      </c>
      <c r="F181" s="10">
        <v>19.7</v>
      </c>
      <c r="G181" s="10">
        <v>65</v>
      </c>
      <c r="H181" s="10">
        <v>9.9</v>
      </c>
      <c r="I181" s="10">
        <v>20.399999999999999</v>
      </c>
      <c r="J181" s="10">
        <v>36.299999999999997</v>
      </c>
    </row>
    <row r="182" spans="1:10" hidden="1" outlineLevel="1" x14ac:dyDescent="0.2">
      <c r="A182" s="24">
        <v>0.375</v>
      </c>
      <c r="B182" s="10">
        <v>62.3</v>
      </c>
      <c r="C182" s="10">
        <v>55.4</v>
      </c>
      <c r="D182" s="10">
        <v>34.6</v>
      </c>
      <c r="E182" s="10">
        <v>51.1</v>
      </c>
      <c r="F182" s="10">
        <v>23.1</v>
      </c>
      <c r="G182" s="10">
        <v>82</v>
      </c>
      <c r="H182" s="10">
        <v>8.8000000000000007</v>
      </c>
      <c r="I182" s="10">
        <v>20.3</v>
      </c>
      <c r="J182" s="10">
        <v>26.6</v>
      </c>
    </row>
    <row r="183" spans="1:10" hidden="1" outlineLevel="1" x14ac:dyDescent="0.2">
      <c r="A183" s="24">
        <v>0.41666666666666702</v>
      </c>
      <c r="B183" s="10">
        <v>62.6</v>
      </c>
      <c r="C183" s="10">
        <v>53.2</v>
      </c>
      <c r="D183" s="10">
        <v>29.3</v>
      </c>
      <c r="E183" s="10">
        <v>51.3</v>
      </c>
      <c r="F183" s="10">
        <v>25.1</v>
      </c>
      <c r="G183" s="10">
        <v>85</v>
      </c>
      <c r="H183" s="10">
        <v>7.1</v>
      </c>
      <c r="I183" s="10">
        <v>19.5</v>
      </c>
      <c r="J183" s="10">
        <v>15.4</v>
      </c>
    </row>
    <row r="184" spans="1:10" hidden="1" outlineLevel="1" x14ac:dyDescent="0.2">
      <c r="A184" s="24">
        <v>0.45833333333333298</v>
      </c>
      <c r="B184" s="10">
        <v>63.6</v>
      </c>
      <c r="C184" s="10">
        <v>62.1</v>
      </c>
      <c r="D184" s="10">
        <v>26.6</v>
      </c>
      <c r="E184" s="10">
        <v>50.8</v>
      </c>
      <c r="F184" s="10">
        <v>26.1</v>
      </c>
      <c r="G184" s="10">
        <v>81.400000000000006</v>
      </c>
      <c r="H184" s="10">
        <v>5.7</v>
      </c>
      <c r="I184" s="10">
        <v>15.2</v>
      </c>
      <c r="J184" s="10">
        <v>16.8</v>
      </c>
    </row>
    <row r="185" spans="1:10" hidden="1" outlineLevel="1" x14ac:dyDescent="0.2">
      <c r="A185" s="24">
        <v>0.5</v>
      </c>
      <c r="B185" s="10">
        <v>65.400000000000006</v>
      </c>
      <c r="C185" s="10">
        <v>75.900000000000006</v>
      </c>
      <c r="D185" s="10">
        <v>26.6</v>
      </c>
      <c r="E185" s="10">
        <v>57.4</v>
      </c>
      <c r="F185" s="10">
        <v>26.9</v>
      </c>
      <c r="G185" s="10">
        <v>76.2</v>
      </c>
      <c r="H185" s="10">
        <v>6.4</v>
      </c>
      <c r="I185" s="10">
        <v>15</v>
      </c>
      <c r="J185" s="10">
        <v>15.5</v>
      </c>
    </row>
    <row r="186" spans="1:10" hidden="1" outlineLevel="1" x14ac:dyDescent="0.2">
      <c r="A186" s="24">
        <v>0.54166666666666696</v>
      </c>
      <c r="B186" s="10">
        <v>66.099999999999994</v>
      </c>
      <c r="C186" s="10">
        <v>63.8</v>
      </c>
      <c r="D186" s="10">
        <v>25.4</v>
      </c>
      <c r="E186" s="10">
        <v>64.2</v>
      </c>
      <c r="F186" s="10">
        <v>27.5</v>
      </c>
      <c r="G186" s="10">
        <v>70.900000000000006</v>
      </c>
      <c r="H186" s="10">
        <v>6.7</v>
      </c>
      <c r="I186" s="10">
        <v>16.3</v>
      </c>
      <c r="J186" s="10">
        <v>7.9</v>
      </c>
    </row>
    <row r="187" spans="1:10" hidden="1" outlineLevel="1" x14ac:dyDescent="0.2">
      <c r="A187" s="24">
        <v>0.58333333333333304</v>
      </c>
      <c r="B187" s="10">
        <v>66.2</v>
      </c>
      <c r="C187" s="10">
        <v>48.7</v>
      </c>
      <c r="D187" s="10">
        <v>26.5</v>
      </c>
      <c r="E187" s="10">
        <v>66</v>
      </c>
      <c r="F187" s="10">
        <v>28.5</v>
      </c>
      <c r="G187" s="10">
        <v>66.900000000000006</v>
      </c>
      <c r="H187" s="10">
        <v>6.9</v>
      </c>
      <c r="I187" s="10">
        <v>17.600000000000001</v>
      </c>
      <c r="J187" s="10">
        <v>5.3</v>
      </c>
    </row>
    <row r="188" spans="1:10" hidden="1" outlineLevel="1" x14ac:dyDescent="0.2">
      <c r="A188" s="24">
        <v>0.625</v>
      </c>
      <c r="B188" s="10">
        <v>67.3</v>
      </c>
      <c r="C188" s="10">
        <v>54.4</v>
      </c>
      <c r="D188" s="10">
        <v>29.9</v>
      </c>
      <c r="E188" s="10">
        <v>68.900000000000006</v>
      </c>
      <c r="F188" s="10">
        <v>29.2</v>
      </c>
      <c r="G188" s="10">
        <v>67.900000000000006</v>
      </c>
      <c r="H188" s="10">
        <v>7.4</v>
      </c>
      <c r="I188" s="10">
        <v>20.6</v>
      </c>
      <c r="J188" s="10">
        <v>7.6</v>
      </c>
    </row>
    <row r="189" spans="1:10" hidden="1" outlineLevel="1" x14ac:dyDescent="0.2">
      <c r="A189" s="24">
        <v>0.66666666666666696</v>
      </c>
      <c r="B189" s="10">
        <v>67.8</v>
      </c>
      <c r="C189" s="10">
        <v>92.1</v>
      </c>
      <c r="D189" s="10">
        <v>50.6</v>
      </c>
      <c r="E189" s="10">
        <v>79.2</v>
      </c>
      <c r="F189" s="10">
        <v>31.2</v>
      </c>
      <c r="G189" s="10">
        <v>63.5</v>
      </c>
      <c r="H189" s="10">
        <v>9.4</v>
      </c>
      <c r="I189" s="10">
        <v>23.9</v>
      </c>
      <c r="J189" s="10">
        <v>9.1</v>
      </c>
    </row>
    <row r="190" spans="1:10" hidden="1" outlineLevel="1" x14ac:dyDescent="0.2">
      <c r="A190" s="24">
        <v>0.70833333333333304</v>
      </c>
      <c r="B190" s="10">
        <v>70.2</v>
      </c>
      <c r="C190" s="10">
        <v>135.5</v>
      </c>
      <c r="D190" s="10">
        <v>82</v>
      </c>
      <c r="E190" s="10">
        <v>90</v>
      </c>
      <c r="F190" s="10">
        <v>32.200000000000003</v>
      </c>
      <c r="G190" s="10">
        <v>59.7</v>
      </c>
      <c r="H190" s="10">
        <v>9.1999999999999993</v>
      </c>
      <c r="I190" s="10">
        <v>25.2</v>
      </c>
      <c r="J190" s="10">
        <v>16.2</v>
      </c>
    </row>
    <row r="191" spans="1:10" hidden="1" outlineLevel="1" x14ac:dyDescent="0.2">
      <c r="A191" s="24">
        <v>0.75</v>
      </c>
      <c r="B191" s="10">
        <v>70.8</v>
      </c>
      <c r="C191" s="10">
        <v>129.30000000000001</v>
      </c>
      <c r="D191" s="10">
        <v>108.8</v>
      </c>
      <c r="E191" s="10">
        <v>102.6</v>
      </c>
      <c r="F191" s="10">
        <v>32.200000000000003</v>
      </c>
      <c r="G191" s="10">
        <v>62</v>
      </c>
      <c r="H191" s="10">
        <v>9.5</v>
      </c>
      <c r="I191" s="10">
        <v>25.3</v>
      </c>
      <c r="J191" s="10">
        <v>17.100000000000001</v>
      </c>
    </row>
    <row r="192" spans="1:10" hidden="1" outlineLevel="1" x14ac:dyDescent="0.2">
      <c r="A192" s="24">
        <v>0.79166666666666696</v>
      </c>
      <c r="B192" s="10">
        <v>70.3</v>
      </c>
      <c r="C192" s="10">
        <v>93.7</v>
      </c>
      <c r="D192" s="10">
        <v>125.3</v>
      </c>
      <c r="E192" s="10">
        <v>108.3</v>
      </c>
      <c r="F192" s="10">
        <v>33.200000000000003</v>
      </c>
      <c r="G192" s="10">
        <v>73.7</v>
      </c>
      <c r="H192" s="10">
        <v>10.199999999999999</v>
      </c>
      <c r="I192" s="10">
        <v>25.9</v>
      </c>
      <c r="J192" s="10">
        <v>17</v>
      </c>
    </row>
    <row r="193" spans="1:10" hidden="1" outlineLevel="1" x14ac:dyDescent="0.2">
      <c r="A193" s="24">
        <v>0.83333333333333304</v>
      </c>
      <c r="B193" s="10">
        <v>68.7</v>
      </c>
      <c r="C193" s="10">
        <v>63.7</v>
      </c>
      <c r="D193" s="10">
        <v>127.9</v>
      </c>
      <c r="E193" s="10">
        <v>114.7</v>
      </c>
      <c r="F193" s="10">
        <v>32.799999999999997</v>
      </c>
      <c r="G193" s="10">
        <v>69</v>
      </c>
      <c r="H193" s="10">
        <v>11.3</v>
      </c>
      <c r="I193" s="10">
        <v>25.8</v>
      </c>
      <c r="J193" s="10">
        <v>15.2</v>
      </c>
    </row>
    <row r="194" spans="1:10" hidden="1" outlineLevel="1" x14ac:dyDescent="0.2">
      <c r="A194" s="24">
        <v>0.875</v>
      </c>
      <c r="B194" s="10">
        <v>67.900000000000006</v>
      </c>
      <c r="C194" s="10">
        <v>42.3</v>
      </c>
      <c r="D194" s="10">
        <v>133.19999999999999</v>
      </c>
      <c r="E194" s="10">
        <v>115</v>
      </c>
      <c r="F194" s="10">
        <v>31.1</v>
      </c>
      <c r="G194" s="10">
        <v>55.6</v>
      </c>
      <c r="H194" s="10">
        <v>12.8</v>
      </c>
      <c r="I194" s="10">
        <v>20.9</v>
      </c>
      <c r="J194" s="10">
        <v>7.8</v>
      </c>
    </row>
    <row r="195" spans="1:10" hidden="1" outlineLevel="1" x14ac:dyDescent="0.2">
      <c r="A195" s="25">
        <v>0.91666666666666696</v>
      </c>
      <c r="B195" s="10">
        <v>66.7</v>
      </c>
      <c r="C195" s="10">
        <v>27.9</v>
      </c>
      <c r="D195" s="10">
        <v>121.1</v>
      </c>
      <c r="E195" s="10">
        <v>100</v>
      </c>
      <c r="F195" s="10">
        <v>27.9</v>
      </c>
      <c r="G195" s="10">
        <v>44.1</v>
      </c>
      <c r="H195" s="10">
        <v>7.2</v>
      </c>
      <c r="I195" s="10">
        <v>27.7</v>
      </c>
      <c r="J195" s="10">
        <v>6</v>
      </c>
    </row>
    <row r="196" spans="1:10" hidden="1" outlineLevel="1" x14ac:dyDescent="0.2">
      <c r="A196" s="25">
        <v>0.95833333333333304</v>
      </c>
      <c r="B196" s="10">
        <v>65.400000000000006</v>
      </c>
      <c r="C196" s="10">
        <v>14.1</v>
      </c>
      <c r="D196" s="10">
        <v>74</v>
      </c>
      <c r="E196" s="10">
        <v>68.599999999999994</v>
      </c>
      <c r="F196" s="10">
        <v>22.2</v>
      </c>
      <c r="G196" s="10">
        <v>37.1</v>
      </c>
      <c r="H196" s="10">
        <v>4.5</v>
      </c>
      <c r="I196" s="10">
        <v>50.4</v>
      </c>
      <c r="J196" s="10">
        <v>6.2</v>
      </c>
    </row>
    <row r="197" spans="1:10" hidden="1" outlineLevel="1" x14ac:dyDescent="0.2">
      <c r="A197" s="26" t="s">
        <v>153</v>
      </c>
      <c r="B197" s="21">
        <v>1554</v>
      </c>
      <c r="C197" s="21">
        <v>1206.2</v>
      </c>
      <c r="D197" s="21">
        <v>1273.2</v>
      </c>
      <c r="E197" s="21">
        <v>1469.8</v>
      </c>
      <c r="F197" s="21">
        <v>565.5</v>
      </c>
      <c r="G197" s="21">
        <v>1171.5999999999999</v>
      </c>
      <c r="H197" s="21">
        <v>228.6</v>
      </c>
      <c r="I197" s="21">
        <v>569.70000000000005</v>
      </c>
      <c r="J197" s="21">
        <v>302.8</v>
      </c>
    </row>
    <row r="198" spans="1:10" ht="12" collapsed="1" x14ac:dyDescent="0.25">
      <c r="A198" s="18" t="s">
        <v>246</v>
      </c>
      <c r="B198" s="17"/>
      <c r="C198" s="17"/>
      <c r="D198" s="17"/>
      <c r="E198" s="17"/>
      <c r="F198" s="17"/>
      <c r="G198" s="22"/>
      <c r="H198" s="22"/>
      <c r="I198" s="22"/>
      <c r="J198" s="22"/>
    </row>
    <row r="199" spans="1:10" ht="12" outlineLevel="1" x14ac:dyDescent="0.25">
      <c r="A199" s="16"/>
      <c r="B199" s="19"/>
      <c r="C199" s="19"/>
      <c r="D199" s="19"/>
      <c r="E199" s="19"/>
      <c r="F199" s="19"/>
      <c r="G199" s="19"/>
      <c r="H199" s="19"/>
      <c r="I199" s="19"/>
      <c r="J199" s="19"/>
    </row>
    <row r="200" spans="1:10" outlineLevel="1" x14ac:dyDescent="0.2">
      <c r="A200" s="10" t="s">
        <v>247</v>
      </c>
      <c r="B200" s="10">
        <v>1</v>
      </c>
    </row>
    <row r="201" spans="1:10" outlineLevel="1" x14ac:dyDescent="0.2">
      <c r="A201" s="10" t="s">
        <v>248</v>
      </c>
      <c r="B201" s="10">
        <v>25</v>
      </c>
    </row>
    <row r="202" spans="1:10" outlineLevel="1" x14ac:dyDescent="0.2">
      <c r="A202" s="10" t="s">
        <v>249</v>
      </c>
      <c r="B202" s="10">
        <v>298</v>
      </c>
    </row>
    <row r="203" spans="1:10" outlineLevel="1" x14ac:dyDescent="0.2">
      <c r="A203" s="10" t="s">
        <v>250</v>
      </c>
      <c r="B203" s="10">
        <v>1430</v>
      </c>
    </row>
    <row r="204" spans="1:10" outlineLevel="1" x14ac:dyDescent="0.2">
      <c r="A204" s="10" t="s">
        <v>251</v>
      </c>
      <c r="B204" s="10">
        <v>4470</v>
      </c>
    </row>
    <row r="205" spans="1:10" outlineLevel="1" x14ac:dyDescent="0.2">
      <c r="A205" s="10" t="s">
        <v>252</v>
      </c>
      <c r="B205" s="10">
        <v>22800</v>
      </c>
    </row>
    <row r="206" spans="1:10" outlineLevel="1" x14ac:dyDescent="0.2">
      <c r="A206" s="10" t="s">
        <v>253</v>
      </c>
      <c r="B206" s="10">
        <v>3.67</v>
      </c>
    </row>
    <row r="207" spans="1:10" ht="12" thickBot="1" x14ac:dyDescent="0.25"/>
    <row r="208" spans="1:10" ht="66.599999999999994" thickBot="1" x14ac:dyDescent="0.25">
      <c r="A208" s="124" t="s">
        <v>316</v>
      </c>
      <c r="B208" s="124" t="s">
        <v>317</v>
      </c>
      <c r="C208" s="124" t="s">
        <v>318</v>
      </c>
      <c r="D208" s="125" t="s">
        <v>319</v>
      </c>
    </row>
    <row r="209" spans="1:4" ht="13.2" x14ac:dyDescent="0.2">
      <c r="A209" s="126" t="s">
        <v>320</v>
      </c>
      <c r="B209" s="127">
        <v>1325088</v>
      </c>
      <c r="C209" s="128">
        <v>848398538</v>
      </c>
      <c r="D209" s="129">
        <v>640</v>
      </c>
    </row>
    <row r="210" spans="1:4" ht="13.2" x14ac:dyDescent="0.2">
      <c r="A210" s="130" t="s">
        <v>321</v>
      </c>
      <c r="B210" s="131">
        <v>1352837</v>
      </c>
      <c r="C210" s="132">
        <v>207099936</v>
      </c>
      <c r="D210" s="129">
        <v>153</v>
      </c>
    </row>
    <row r="211" spans="1:4" ht="13.2" x14ac:dyDescent="0.2">
      <c r="A211" s="130" t="s">
        <v>322</v>
      </c>
      <c r="B211" s="131">
        <v>543848</v>
      </c>
      <c r="C211" s="132">
        <v>127832318</v>
      </c>
      <c r="D211" s="129">
        <v>235</v>
      </c>
    </row>
    <row r="212" spans="1:4" ht="13.2" x14ac:dyDescent="0.2">
      <c r="A212" s="130" t="s">
        <v>323</v>
      </c>
      <c r="B212" s="131">
        <v>239930</v>
      </c>
      <c r="C212" s="132">
        <v>84308287</v>
      </c>
      <c r="D212" s="129">
        <v>351</v>
      </c>
    </row>
    <row r="213" spans="1:4" ht="13.2" x14ac:dyDescent="0.2">
      <c r="A213" s="130" t="s">
        <v>324</v>
      </c>
      <c r="B213" s="131">
        <v>128590</v>
      </c>
      <c r="C213" s="132">
        <v>25082026</v>
      </c>
      <c r="D213" s="129">
        <v>195</v>
      </c>
    </row>
    <row r="214" spans="1:4" ht="13.2" x14ac:dyDescent="0.2">
      <c r="A214" s="130" t="s">
        <v>325</v>
      </c>
      <c r="B214" s="131">
        <v>74054</v>
      </c>
      <c r="C214" s="132">
        <v>15789110</v>
      </c>
      <c r="D214" s="129">
        <v>213</v>
      </c>
    </row>
    <row r="215" spans="1:4" ht="13.2" x14ac:dyDescent="0.2">
      <c r="A215" s="130" t="s">
        <v>326</v>
      </c>
      <c r="B215" s="131">
        <v>78132</v>
      </c>
      <c r="C215" s="132">
        <v>15739628</v>
      </c>
      <c r="D215" s="129">
        <v>201</v>
      </c>
    </row>
    <row r="216" spans="1:4" ht="13.2" x14ac:dyDescent="0.2">
      <c r="A216" s="130" t="s">
        <v>327</v>
      </c>
      <c r="B216" s="131">
        <v>53349</v>
      </c>
      <c r="C216" s="132">
        <v>15585129</v>
      </c>
      <c r="D216" s="129">
        <v>292</v>
      </c>
    </row>
    <row r="217" spans="1:4" ht="13.2" x14ac:dyDescent="0.2">
      <c r="A217" s="130" t="s">
        <v>328</v>
      </c>
      <c r="B217" s="131">
        <v>107168</v>
      </c>
      <c r="C217" s="132">
        <v>15061744</v>
      </c>
      <c r="D217" s="129">
        <v>141</v>
      </c>
    </row>
    <row r="218" spans="1:4" ht="13.2" x14ac:dyDescent="0.2">
      <c r="A218" s="130" t="s">
        <v>329</v>
      </c>
      <c r="B218" s="131">
        <v>112051</v>
      </c>
      <c r="C218" s="132">
        <v>13883487</v>
      </c>
      <c r="D218" s="129">
        <v>124</v>
      </c>
    </row>
    <row r="219" spans="1:4" ht="13.2" x14ac:dyDescent="0.2">
      <c r="A219" s="130" t="s">
        <v>330</v>
      </c>
      <c r="B219" s="131">
        <v>47284</v>
      </c>
      <c r="C219" s="132">
        <v>13179469</v>
      </c>
      <c r="D219" s="129">
        <v>279</v>
      </c>
    </row>
    <row r="220" spans="1:4" ht="13.2" x14ac:dyDescent="0.2">
      <c r="A220" s="130" t="s">
        <v>331</v>
      </c>
      <c r="B220" s="131">
        <v>107603</v>
      </c>
      <c r="C220" s="132">
        <v>9028719</v>
      </c>
      <c r="D220" s="129">
        <v>84</v>
      </c>
    </row>
    <row r="221" spans="1:4" ht="13.2" x14ac:dyDescent="0.2">
      <c r="A221" s="130" t="s">
        <v>332</v>
      </c>
      <c r="B221" s="131">
        <v>35222</v>
      </c>
      <c r="C221" s="132">
        <v>4086230</v>
      </c>
      <c r="D221" s="129">
        <v>116</v>
      </c>
    </row>
    <row r="222" spans="1:4" ht="13.2" x14ac:dyDescent="0.2">
      <c r="A222" s="130" t="s">
        <v>333</v>
      </c>
      <c r="B222" s="131">
        <v>32283</v>
      </c>
      <c r="C222" s="132">
        <v>3742720</v>
      </c>
      <c r="D222" s="129">
        <v>116</v>
      </c>
    </row>
    <row r="223" spans="1:4" ht="13.2" x14ac:dyDescent="0.2">
      <c r="A223" s="130" t="s">
        <v>334</v>
      </c>
      <c r="B223" s="131">
        <v>28355</v>
      </c>
      <c r="C223" s="132">
        <v>3401754</v>
      </c>
      <c r="D223" s="129">
        <v>120</v>
      </c>
    </row>
    <row r="224" spans="1:4" ht="13.2" x14ac:dyDescent="0.2">
      <c r="A224" s="130" t="s">
        <v>335</v>
      </c>
      <c r="B224" s="131">
        <v>23871</v>
      </c>
      <c r="C224" s="132">
        <v>2295332</v>
      </c>
      <c r="D224" s="129">
        <v>96</v>
      </c>
    </row>
    <row r="225" spans="1:5" ht="13.2" x14ac:dyDescent="0.2">
      <c r="A225" s="130" t="s">
        <v>336</v>
      </c>
      <c r="B225" s="131">
        <v>6161</v>
      </c>
      <c r="C225" s="132">
        <v>1751983</v>
      </c>
      <c r="D225" s="129">
        <v>284</v>
      </c>
    </row>
    <row r="226" spans="1:5" ht="13.2" x14ac:dyDescent="0.2">
      <c r="A226" s="130" t="s">
        <v>337</v>
      </c>
      <c r="B226" s="131">
        <v>15336</v>
      </c>
      <c r="C226" s="132">
        <v>1489008</v>
      </c>
      <c r="D226" s="129">
        <v>97</v>
      </c>
      <c r="E226" s="325"/>
    </row>
    <row r="227" spans="1:5" ht="13.2" x14ac:dyDescent="0.2">
      <c r="A227" s="130" t="s">
        <v>338</v>
      </c>
      <c r="B227" s="131">
        <v>15394</v>
      </c>
      <c r="C227" s="132">
        <v>1324343</v>
      </c>
      <c r="D227" s="129">
        <v>86</v>
      </c>
    </row>
    <row r="228" spans="1:5" ht="13.2" x14ac:dyDescent="0.2">
      <c r="A228" s="130" t="s">
        <v>339</v>
      </c>
      <c r="B228" s="131">
        <v>9204</v>
      </c>
      <c r="C228" s="132">
        <v>1230900</v>
      </c>
      <c r="D228" s="129">
        <v>134</v>
      </c>
    </row>
    <row r="229" spans="1:5" ht="13.2" x14ac:dyDescent="0.2">
      <c r="A229" s="130" t="s">
        <v>340</v>
      </c>
      <c r="B229" s="131">
        <v>8201</v>
      </c>
      <c r="C229" s="132">
        <v>985487</v>
      </c>
      <c r="D229" s="129">
        <v>120</v>
      </c>
    </row>
    <row r="230" spans="1:5" ht="13.2" x14ac:dyDescent="0.2">
      <c r="A230" s="130" t="s">
        <v>341</v>
      </c>
      <c r="B230" s="131">
        <v>7545</v>
      </c>
      <c r="C230" s="132">
        <v>713935</v>
      </c>
      <c r="D230" s="129">
        <v>95</v>
      </c>
    </row>
    <row r="231" spans="1:5" ht="13.2" x14ac:dyDescent="0.2">
      <c r="A231" s="130" t="s">
        <v>146</v>
      </c>
      <c r="B231" s="131">
        <v>5453</v>
      </c>
      <c r="C231" s="132">
        <v>624548</v>
      </c>
      <c r="D231" s="129">
        <v>115</v>
      </c>
    </row>
    <row r="232" spans="1:5" ht="13.2" x14ac:dyDescent="0.2">
      <c r="A232" s="130" t="s">
        <v>342</v>
      </c>
      <c r="B232" s="131">
        <v>4894</v>
      </c>
      <c r="C232" s="132">
        <v>606428</v>
      </c>
      <c r="D232" s="129">
        <v>124</v>
      </c>
    </row>
    <row r="233" spans="1:5" ht="13.2" x14ac:dyDescent="0.2">
      <c r="A233" s="130" t="s">
        <v>343</v>
      </c>
      <c r="B233" s="131">
        <v>1369</v>
      </c>
      <c r="C233" s="132">
        <v>129321</v>
      </c>
      <c r="D233" s="129">
        <v>94</v>
      </c>
    </row>
    <row r="234" spans="1:5" ht="13.2" x14ac:dyDescent="0.2">
      <c r="A234" s="130" t="s">
        <v>344</v>
      </c>
      <c r="B234" s="131">
        <v>3472765</v>
      </c>
      <c r="C234" s="132">
        <v>1413370381</v>
      </c>
      <c r="D234" s="129">
        <v>407</v>
      </c>
    </row>
    <row r="235" spans="1:5" ht="13.8" thickBot="1" x14ac:dyDescent="0.25">
      <c r="A235" s="133" t="s">
        <v>345</v>
      </c>
      <c r="B235" s="134">
        <v>3448894</v>
      </c>
      <c r="C235" s="134">
        <v>1411075049</v>
      </c>
      <c r="D235" s="135">
        <v>409</v>
      </c>
    </row>
    <row r="237" spans="1:5" x14ac:dyDescent="0.2">
      <c r="A237" s="10" t="s">
        <v>407</v>
      </c>
      <c r="B237" s="152">
        <v>9550</v>
      </c>
    </row>
    <row r="238" spans="1:5" x14ac:dyDescent="0.2">
      <c r="A238" s="10" t="s">
        <v>408</v>
      </c>
      <c r="B238" s="152">
        <v>6957</v>
      </c>
    </row>
    <row r="239" spans="1:5" x14ac:dyDescent="0.2">
      <c r="A239" s="10" t="s">
        <v>409</v>
      </c>
      <c r="B239" s="152">
        <v>9257</v>
      </c>
    </row>
    <row r="240" spans="1:5" x14ac:dyDescent="0.2">
      <c r="A240" s="10" t="s">
        <v>407</v>
      </c>
      <c r="B240" s="152">
        <v>11145</v>
      </c>
    </row>
    <row r="241" spans="1:3" x14ac:dyDescent="0.2">
      <c r="A241" s="10" t="s">
        <v>410</v>
      </c>
      <c r="B241" s="152">
        <v>10982</v>
      </c>
    </row>
    <row r="242" spans="1:3" x14ac:dyDescent="0.2">
      <c r="A242" s="10" t="s">
        <v>411</v>
      </c>
      <c r="B242" s="152">
        <v>9100</v>
      </c>
    </row>
    <row r="243" spans="1:3" x14ac:dyDescent="0.2">
      <c r="A243" s="10" t="s">
        <v>412</v>
      </c>
      <c r="B243" s="152">
        <v>10289</v>
      </c>
    </row>
    <row r="244" spans="1:3" x14ac:dyDescent="0.2">
      <c r="A244" s="10" t="s">
        <v>413</v>
      </c>
      <c r="B244" s="152">
        <v>11820</v>
      </c>
    </row>
    <row r="245" spans="1:3" x14ac:dyDescent="0.2">
      <c r="A245" s="10" t="s">
        <v>418</v>
      </c>
      <c r="B245" s="152">
        <v>37944</v>
      </c>
      <c r="C245" s="14"/>
    </row>
    <row r="246" spans="1:3" x14ac:dyDescent="0.2">
      <c r="A246" s="10" t="s">
        <v>414</v>
      </c>
      <c r="B246" s="152">
        <v>36887</v>
      </c>
    </row>
    <row r="247" spans="1:3" x14ac:dyDescent="0.2">
      <c r="A247" s="10" t="s">
        <v>415</v>
      </c>
      <c r="B247" s="152">
        <v>33358</v>
      </c>
    </row>
    <row r="248" spans="1:3" x14ac:dyDescent="0.2">
      <c r="A248" s="10" t="s">
        <v>419</v>
      </c>
      <c r="B248" s="152">
        <v>34195</v>
      </c>
      <c r="C248" s="14"/>
    </row>
    <row r="249" spans="1:3" x14ac:dyDescent="0.2">
      <c r="A249" s="10" t="s">
        <v>420</v>
      </c>
      <c r="B249" s="152">
        <v>44149</v>
      </c>
      <c r="C249" s="14"/>
    </row>
    <row r="250" spans="1:3" x14ac:dyDescent="0.2">
      <c r="A250" s="10" t="s">
        <v>416</v>
      </c>
      <c r="B250" s="152">
        <v>39213</v>
      </c>
    </row>
    <row r="251" spans="1:3" x14ac:dyDescent="0.2">
      <c r="A251" s="10" t="s">
        <v>417</v>
      </c>
      <c r="B251" s="152">
        <v>35488</v>
      </c>
    </row>
    <row r="252" spans="1:3" x14ac:dyDescent="0.2">
      <c r="A252" s="10" t="s">
        <v>421</v>
      </c>
      <c r="B252" s="152">
        <v>39863</v>
      </c>
      <c r="C252" s="14"/>
    </row>
    <row r="254" spans="1:3" x14ac:dyDescent="0.2">
      <c r="A254" s="10" t="s">
        <v>1104</v>
      </c>
      <c r="B254" s="10">
        <v>870</v>
      </c>
    </row>
    <row r="255" spans="1:3" x14ac:dyDescent="0.2">
      <c r="A255" s="10" t="s">
        <v>1102</v>
      </c>
      <c r="B255" s="10">
        <v>670</v>
      </c>
    </row>
    <row r="256" spans="1:3" x14ac:dyDescent="0.2">
      <c r="A256" s="10" t="s">
        <v>1103</v>
      </c>
      <c r="B256" s="10">
        <v>200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AG185"/>
  <sheetViews>
    <sheetView showGridLines="0" showRowColHeaders="0" zoomScale="90" zoomScaleNormal="90" workbookViewId="0">
      <selection activeCell="B24" sqref="B24:D24"/>
    </sheetView>
  </sheetViews>
  <sheetFormatPr defaultColWidth="9.109375" defaultRowHeight="14.4" x14ac:dyDescent="0.3"/>
  <cols>
    <col min="1" max="1" width="2.5546875" style="2" customWidth="1"/>
    <col min="2" max="3" width="9.109375" style="2"/>
    <col min="4" max="4" width="9"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3</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935</v>
      </c>
    </row>
    <row r="9" spans="6:33" ht="15" customHeight="1" x14ac:dyDescent="0.3">
      <c r="F9" s="395" t="s">
        <v>1853</v>
      </c>
      <c r="G9" s="395"/>
      <c r="H9" s="395"/>
      <c r="I9" s="395"/>
      <c r="J9" s="395"/>
      <c r="K9" s="395"/>
      <c r="L9" s="395"/>
      <c r="M9" s="395"/>
      <c r="N9" s="395"/>
      <c r="O9" s="395"/>
      <c r="P9" s="395"/>
      <c r="Q9" s="395"/>
      <c r="R9" s="395"/>
      <c r="S9" s="395"/>
      <c r="T9" s="395"/>
    </row>
    <row r="10" spans="6:33" x14ac:dyDescent="0.3">
      <c r="F10" s="395"/>
      <c r="G10" s="395"/>
      <c r="H10" s="395"/>
      <c r="I10" s="395"/>
      <c r="J10" s="395"/>
      <c r="K10" s="395"/>
      <c r="L10" s="395"/>
      <c r="M10" s="395"/>
      <c r="N10" s="395"/>
      <c r="O10" s="395"/>
      <c r="P10" s="395"/>
      <c r="Q10" s="395"/>
      <c r="R10" s="395"/>
      <c r="S10" s="395"/>
      <c r="T10" s="395"/>
    </row>
    <row r="11" spans="6:33" x14ac:dyDescent="0.3">
      <c r="F11" s="395"/>
      <c r="G11" s="395"/>
      <c r="H11" s="395"/>
      <c r="I11" s="395"/>
      <c r="J11" s="395"/>
      <c r="K11" s="395"/>
      <c r="L11" s="395"/>
      <c r="M11" s="395"/>
      <c r="N11" s="395"/>
      <c r="O11" s="395"/>
      <c r="P11" s="395"/>
      <c r="Q11" s="395"/>
      <c r="R11" s="395"/>
      <c r="S11" s="395"/>
      <c r="T11" s="395"/>
    </row>
    <row r="12" spans="6:33" x14ac:dyDescent="0.3">
      <c r="F12" s="395"/>
      <c r="G12" s="395"/>
      <c r="H12" s="395"/>
      <c r="I12" s="395"/>
      <c r="J12" s="395"/>
      <c r="K12" s="395"/>
      <c r="L12" s="395"/>
      <c r="M12" s="395"/>
      <c r="N12" s="395"/>
      <c r="O12" s="395"/>
      <c r="P12" s="395"/>
      <c r="Q12" s="395"/>
      <c r="R12" s="395"/>
      <c r="S12" s="395"/>
      <c r="T12" s="395"/>
    </row>
    <row r="13" spans="6:33" x14ac:dyDescent="0.3">
      <c r="F13" s="395"/>
      <c r="G13" s="395"/>
      <c r="H13" s="395"/>
      <c r="I13" s="395"/>
      <c r="J13" s="395"/>
      <c r="K13" s="395"/>
      <c r="L13" s="395"/>
      <c r="M13" s="395"/>
      <c r="N13" s="395"/>
      <c r="O13" s="395"/>
      <c r="P13" s="395"/>
      <c r="Q13" s="395"/>
      <c r="R13" s="395"/>
      <c r="S13" s="395"/>
      <c r="T13" s="395"/>
    </row>
    <row r="14" spans="6:33" x14ac:dyDescent="0.3">
      <c r="F14" s="395"/>
      <c r="G14" s="395"/>
      <c r="H14" s="395"/>
      <c r="I14" s="395"/>
      <c r="J14" s="395"/>
      <c r="K14" s="395"/>
      <c r="L14" s="395"/>
      <c r="M14" s="395"/>
      <c r="N14" s="395"/>
      <c r="O14" s="395"/>
      <c r="P14" s="395"/>
      <c r="Q14" s="395"/>
      <c r="R14" s="395"/>
      <c r="S14" s="395"/>
      <c r="T14" s="395"/>
    </row>
    <row r="15" spans="6:33" x14ac:dyDescent="0.3">
      <c r="F15" s="395"/>
      <c r="G15" s="395"/>
      <c r="H15" s="395"/>
      <c r="I15" s="395"/>
      <c r="J15" s="395"/>
      <c r="K15" s="395"/>
      <c r="L15" s="395"/>
      <c r="M15" s="395"/>
      <c r="N15" s="395"/>
      <c r="O15" s="395"/>
      <c r="P15" s="395"/>
      <c r="Q15" s="395"/>
      <c r="R15" s="395"/>
      <c r="S15" s="395"/>
      <c r="T15" s="395"/>
    </row>
    <row r="16" spans="6:33" x14ac:dyDescent="0.3">
      <c r="F16" s="395"/>
      <c r="G16" s="395"/>
      <c r="H16" s="395"/>
      <c r="I16" s="395"/>
      <c r="J16" s="395"/>
      <c r="K16" s="395"/>
      <c r="L16" s="395"/>
      <c r="M16" s="395"/>
      <c r="N16" s="395"/>
      <c r="O16" s="395"/>
      <c r="P16" s="395"/>
      <c r="Q16" s="395"/>
      <c r="R16" s="395"/>
      <c r="S16" s="395"/>
      <c r="T16" s="395"/>
    </row>
    <row r="17" spans="2:20" ht="15" customHeight="1" x14ac:dyDescent="0.3">
      <c r="F17" s="395"/>
      <c r="G17" s="395"/>
      <c r="H17" s="395"/>
      <c r="I17" s="395"/>
      <c r="J17" s="395"/>
      <c r="K17" s="395"/>
      <c r="L17" s="395"/>
      <c r="M17" s="395"/>
      <c r="N17" s="395"/>
      <c r="O17" s="395"/>
      <c r="P17" s="395"/>
      <c r="Q17" s="395"/>
      <c r="R17" s="395"/>
      <c r="S17" s="395"/>
      <c r="T17" s="395"/>
    </row>
    <row r="18" spans="2:20" x14ac:dyDescent="0.3">
      <c r="F18" s="395"/>
      <c r="G18" s="395"/>
      <c r="H18" s="395"/>
      <c r="I18" s="395"/>
      <c r="J18" s="395"/>
      <c r="K18" s="395"/>
      <c r="L18" s="395"/>
      <c r="M18" s="395"/>
      <c r="N18" s="395"/>
      <c r="O18" s="395"/>
      <c r="P18" s="395"/>
      <c r="Q18" s="395"/>
      <c r="R18" s="395"/>
      <c r="S18" s="395"/>
      <c r="T18" s="395"/>
    </row>
    <row r="19" spans="2:20" x14ac:dyDescent="0.3">
      <c r="F19" s="27" t="s">
        <v>1587</v>
      </c>
      <c r="G19" s="28"/>
      <c r="H19" s="28"/>
      <c r="I19" s="28"/>
      <c r="J19" s="28"/>
      <c r="K19" s="28"/>
      <c r="L19" s="28"/>
      <c r="M19" s="28"/>
      <c r="N19" s="28"/>
      <c r="O19" s="28"/>
      <c r="P19" s="28"/>
      <c r="Q19" s="28"/>
      <c r="R19" s="28"/>
      <c r="S19" s="28"/>
      <c r="T19" s="28"/>
    </row>
    <row r="20" spans="2:20" x14ac:dyDescent="0.3">
      <c r="F20" s="395" t="s">
        <v>1642</v>
      </c>
      <c r="G20" s="395"/>
      <c r="H20" s="395"/>
      <c r="I20" s="395"/>
      <c r="J20" s="395"/>
      <c r="K20" s="395"/>
      <c r="L20" s="395"/>
      <c r="M20" s="395"/>
      <c r="N20" s="395"/>
      <c r="O20" s="395"/>
      <c r="P20" s="395"/>
      <c r="Q20" s="395"/>
      <c r="R20" s="395"/>
      <c r="S20" s="395"/>
      <c r="T20" s="395"/>
    </row>
    <row r="21" spans="2:20" x14ac:dyDescent="0.3">
      <c r="B21" s="396" t="s">
        <v>4</v>
      </c>
      <c r="C21" s="396"/>
      <c r="D21" s="396"/>
      <c r="F21" s="395"/>
      <c r="G21" s="395"/>
      <c r="H21" s="395"/>
      <c r="I21" s="395"/>
      <c r="J21" s="395"/>
      <c r="K21" s="395"/>
      <c r="L21" s="395"/>
      <c r="M21" s="395"/>
      <c r="N21" s="395"/>
      <c r="O21" s="395"/>
      <c r="P21" s="395"/>
      <c r="Q21" s="395"/>
      <c r="R21" s="395"/>
      <c r="S21" s="395"/>
      <c r="T21" s="395"/>
    </row>
    <row r="22" spans="2:20" x14ac:dyDescent="0.3">
      <c r="B22" s="408" t="s">
        <v>5</v>
      </c>
      <c r="C22" s="408"/>
      <c r="D22" s="408"/>
      <c r="F22" s="395"/>
      <c r="G22" s="395"/>
      <c r="H22" s="395"/>
      <c r="I22" s="395"/>
      <c r="J22" s="395"/>
      <c r="K22" s="395"/>
      <c r="L22" s="395"/>
      <c r="M22" s="395"/>
      <c r="N22" s="395"/>
      <c r="O22" s="395"/>
      <c r="P22" s="395"/>
      <c r="Q22" s="395"/>
      <c r="R22" s="395"/>
      <c r="S22" s="395"/>
      <c r="T22" s="395"/>
    </row>
    <row r="23" spans="2:20" x14ac:dyDescent="0.3">
      <c r="B23" s="397" t="s">
        <v>3</v>
      </c>
      <c r="C23" s="397"/>
      <c r="D23" s="397"/>
      <c r="F23" s="395"/>
      <c r="G23" s="395"/>
      <c r="H23" s="395"/>
      <c r="I23" s="395"/>
      <c r="J23" s="395"/>
      <c r="K23" s="395"/>
      <c r="L23" s="395"/>
      <c r="M23" s="395"/>
      <c r="N23" s="395"/>
      <c r="O23" s="395"/>
      <c r="P23" s="395"/>
      <c r="Q23" s="395"/>
      <c r="R23" s="395"/>
      <c r="S23" s="395"/>
      <c r="T23" s="395"/>
    </row>
    <row r="24" spans="2:20" x14ac:dyDescent="0.3">
      <c r="B24" s="399" t="s">
        <v>1256</v>
      </c>
      <c r="C24" s="399"/>
      <c r="D24" s="399"/>
      <c r="F24" s="395"/>
      <c r="G24" s="395"/>
      <c r="H24" s="395"/>
      <c r="I24" s="395"/>
      <c r="J24" s="395"/>
      <c r="K24" s="395"/>
      <c r="L24" s="395"/>
      <c r="M24" s="395"/>
      <c r="N24" s="395"/>
      <c r="O24" s="395"/>
      <c r="P24" s="395"/>
      <c r="Q24" s="395"/>
      <c r="R24" s="395"/>
      <c r="S24" s="395"/>
      <c r="T24" s="395"/>
    </row>
    <row r="25" spans="2:20" x14ac:dyDescent="0.3">
      <c r="F25" s="395"/>
      <c r="G25" s="395"/>
      <c r="H25" s="395"/>
      <c r="I25" s="395"/>
      <c r="J25" s="395"/>
      <c r="K25" s="395"/>
      <c r="L25" s="395"/>
      <c r="M25" s="395"/>
      <c r="N25" s="395"/>
      <c r="O25" s="395"/>
      <c r="P25" s="395"/>
      <c r="Q25" s="395"/>
      <c r="R25" s="395"/>
      <c r="S25" s="395"/>
      <c r="T25" s="395"/>
    </row>
    <row r="26" spans="2:20" x14ac:dyDescent="0.3">
      <c r="F26" s="395"/>
      <c r="G26" s="395"/>
      <c r="H26" s="395"/>
      <c r="I26" s="395"/>
      <c r="J26" s="395"/>
      <c r="K26" s="395"/>
      <c r="L26" s="395"/>
      <c r="M26" s="395"/>
      <c r="N26" s="395"/>
      <c r="O26" s="395"/>
      <c r="P26" s="395"/>
      <c r="Q26" s="395"/>
      <c r="R26" s="395"/>
      <c r="S26" s="395"/>
      <c r="T26" s="395"/>
    </row>
    <row r="27" spans="2:20" x14ac:dyDescent="0.3">
      <c r="F27" s="395"/>
      <c r="G27" s="395"/>
      <c r="H27" s="395"/>
      <c r="I27" s="395"/>
      <c r="J27" s="395"/>
      <c r="K27" s="395"/>
      <c r="L27" s="395"/>
      <c r="M27" s="395"/>
      <c r="N27" s="395"/>
      <c r="O27" s="395"/>
      <c r="P27" s="395"/>
      <c r="Q27" s="395"/>
      <c r="R27" s="395"/>
      <c r="S27" s="395"/>
      <c r="T27" s="395"/>
    </row>
    <row r="28" spans="2:20" x14ac:dyDescent="0.3">
      <c r="F28" s="395"/>
      <c r="G28" s="395"/>
      <c r="H28" s="395"/>
      <c r="I28" s="395"/>
      <c r="J28" s="395"/>
      <c r="K28" s="395"/>
      <c r="L28" s="395"/>
      <c r="M28" s="395"/>
      <c r="N28" s="395"/>
      <c r="O28" s="395"/>
      <c r="P28" s="395"/>
      <c r="Q28" s="395"/>
      <c r="R28" s="395"/>
      <c r="S28" s="395"/>
      <c r="T28" s="395"/>
    </row>
    <row r="29" spans="2:20" x14ac:dyDescent="0.3">
      <c r="F29" s="395"/>
      <c r="G29" s="395"/>
      <c r="H29" s="395"/>
      <c r="I29" s="395"/>
      <c r="J29" s="395"/>
      <c r="K29" s="395"/>
      <c r="L29" s="395"/>
      <c r="M29" s="395"/>
      <c r="N29" s="395"/>
      <c r="O29" s="395"/>
      <c r="P29" s="395"/>
      <c r="Q29" s="395"/>
      <c r="R29" s="395"/>
      <c r="S29" s="395"/>
      <c r="T29" s="395"/>
    </row>
    <row r="30" spans="2:20" x14ac:dyDescent="0.3">
      <c r="F30" s="395"/>
      <c r="G30" s="395"/>
      <c r="H30" s="395"/>
      <c r="I30" s="395"/>
      <c r="J30" s="395"/>
      <c r="K30" s="395"/>
      <c r="L30" s="395"/>
      <c r="M30" s="395"/>
      <c r="N30" s="395"/>
      <c r="O30" s="395"/>
      <c r="P30" s="395"/>
      <c r="Q30" s="395"/>
      <c r="R30" s="395"/>
      <c r="S30" s="395"/>
      <c r="T30" s="395"/>
    </row>
    <row r="31" spans="2:20" ht="15" customHeight="1" x14ac:dyDescent="0.3">
      <c r="F31" s="395"/>
      <c r="G31" s="395"/>
      <c r="H31" s="395"/>
      <c r="I31" s="395"/>
      <c r="J31" s="395"/>
      <c r="K31" s="395"/>
      <c r="L31" s="395"/>
      <c r="M31" s="395"/>
      <c r="N31" s="395"/>
      <c r="O31" s="395"/>
      <c r="P31" s="395"/>
      <c r="Q31" s="395"/>
      <c r="R31" s="395"/>
      <c r="S31" s="395"/>
      <c r="T31" s="395"/>
    </row>
    <row r="32" spans="2:20" x14ac:dyDescent="0.3">
      <c r="F32" s="28"/>
      <c r="G32" s="28"/>
      <c r="H32" s="28"/>
      <c r="I32" s="28"/>
      <c r="J32" s="28"/>
      <c r="K32" s="28"/>
      <c r="L32" s="28"/>
      <c r="M32" s="28"/>
      <c r="N32" s="28"/>
      <c r="O32" s="28"/>
      <c r="P32" s="28"/>
      <c r="Q32" s="28"/>
      <c r="R32" s="28"/>
      <c r="S32" s="28"/>
      <c r="T32" s="28"/>
    </row>
    <row r="33" spans="1:20" x14ac:dyDescent="0.3">
      <c r="F33" s="27" t="s">
        <v>1588</v>
      </c>
      <c r="G33" s="288"/>
      <c r="H33" s="288"/>
      <c r="I33" s="288"/>
      <c r="J33" s="288"/>
      <c r="K33" s="288"/>
      <c r="L33" s="288"/>
      <c r="M33" s="288"/>
      <c r="N33" s="288"/>
      <c r="O33" s="288"/>
      <c r="P33" s="288"/>
      <c r="Q33" s="288"/>
      <c r="R33" s="288"/>
      <c r="S33" s="288"/>
      <c r="T33" s="288"/>
    </row>
    <row r="34" spans="1:20" x14ac:dyDescent="0.3">
      <c r="F34" s="395" t="s">
        <v>1589</v>
      </c>
      <c r="G34" s="395"/>
      <c r="H34" s="395"/>
      <c r="I34" s="395"/>
      <c r="J34" s="395"/>
      <c r="K34" s="395"/>
      <c r="L34" s="395"/>
      <c r="M34" s="395"/>
      <c r="N34" s="395"/>
      <c r="O34" s="395"/>
      <c r="P34" s="395"/>
      <c r="Q34" s="395"/>
      <c r="R34" s="395"/>
      <c r="S34" s="395"/>
      <c r="T34" s="395"/>
    </row>
    <row r="35" spans="1:20" x14ac:dyDescent="0.3">
      <c r="F35" s="395"/>
      <c r="G35" s="395"/>
      <c r="H35" s="395"/>
      <c r="I35" s="395"/>
      <c r="J35" s="395"/>
      <c r="K35" s="395"/>
      <c r="L35" s="395"/>
      <c r="M35" s="395"/>
      <c r="N35" s="395"/>
      <c r="O35" s="395"/>
      <c r="P35" s="395"/>
      <c r="Q35" s="395"/>
      <c r="R35" s="395"/>
      <c r="S35" s="395"/>
      <c r="T35" s="395"/>
    </row>
    <row r="36" spans="1:20" x14ac:dyDescent="0.3">
      <c r="F36" s="395"/>
      <c r="G36" s="395"/>
      <c r="H36" s="395"/>
      <c r="I36" s="395"/>
      <c r="J36" s="395"/>
      <c r="K36" s="395"/>
      <c r="L36" s="395"/>
      <c r="M36" s="395"/>
      <c r="N36" s="395"/>
      <c r="O36" s="395"/>
      <c r="P36" s="395"/>
      <c r="Q36" s="395"/>
      <c r="R36" s="395"/>
      <c r="S36" s="395"/>
      <c r="T36" s="395"/>
    </row>
    <row r="37" spans="1:20" x14ac:dyDescent="0.3">
      <c r="F37" s="395"/>
      <c r="G37" s="395"/>
      <c r="H37" s="395"/>
      <c r="I37" s="395"/>
      <c r="J37" s="395"/>
      <c r="K37" s="395"/>
      <c r="L37" s="395"/>
      <c r="M37" s="395"/>
      <c r="N37" s="395"/>
      <c r="O37" s="395"/>
      <c r="P37" s="395"/>
      <c r="Q37" s="395"/>
      <c r="R37" s="395"/>
      <c r="S37" s="395"/>
      <c r="T37" s="395"/>
    </row>
    <row r="38" spans="1:20" x14ac:dyDescent="0.3">
      <c r="F38" s="395"/>
      <c r="G38" s="395"/>
      <c r="H38" s="395"/>
      <c r="I38" s="395"/>
      <c r="J38" s="395"/>
      <c r="K38" s="395"/>
      <c r="L38" s="395"/>
      <c r="M38" s="395"/>
      <c r="N38" s="395"/>
      <c r="O38" s="395"/>
      <c r="P38" s="395"/>
      <c r="Q38" s="395"/>
      <c r="R38" s="395"/>
      <c r="S38" s="395"/>
      <c r="T38" s="395"/>
    </row>
    <row r="39" spans="1:20" x14ac:dyDescent="0.3">
      <c r="F39" s="395"/>
      <c r="G39" s="395"/>
      <c r="H39" s="395"/>
      <c r="I39" s="395"/>
      <c r="J39" s="395"/>
      <c r="K39" s="395"/>
      <c r="L39" s="395"/>
      <c r="M39" s="395"/>
      <c r="N39" s="395"/>
      <c r="O39" s="395"/>
      <c r="P39" s="395"/>
      <c r="Q39" s="395"/>
      <c r="R39" s="395"/>
      <c r="S39" s="395"/>
      <c r="T39" s="395"/>
    </row>
    <row r="40" spans="1:20" x14ac:dyDescent="0.3">
      <c r="A40" s="1"/>
      <c r="F40" s="395"/>
      <c r="G40" s="395"/>
      <c r="H40" s="395"/>
      <c r="I40" s="395"/>
      <c r="J40" s="395"/>
      <c r="K40" s="395"/>
      <c r="L40" s="395"/>
      <c r="M40" s="395"/>
      <c r="N40" s="395"/>
      <c r="O40" s="395"/>
      <c r="P40" s="395"/>
      <c r="Q40" s="395"/>
      <c r="R40" s="395"/>
      <c r="S40" s="395"/>
      <c r="T40" s="395"/>
    </row>
    <row r="41" spans="1:20" x14ac:dyDescent="0.3">
      <c r="F41" s="28"/>
      <c r="G41" s="28"/>
      <c r="H41" s="28"/>
      <c r="I41" s="28"/>
      <c r="J41" s="28"/>
      <c r="K41" s="28"/>
      <c r="L41" s="28"/>
      <c r="M41" s="28"/>
      <c r="N41" s="28"/>
      <c r="O41" s="28"/>
      <c r="P41" s="28"/>
      <c r="Q41" s="28"/>
      <c r="R41" s="28"/>
      <c r="S41" s="28"/>
      <c r="T41" s="28"/>
    </row>
    <row r="42" spans="1:20" x14ac:dyDescent="0.3">
      <c r="F42" s="28"/>
      <c r="G42" s="28"/>
      <c r="H42" s="28"/>
      <c r="I42" s="28"/>
      <c r="J42" s="28"/>
      <c r="K42" s="28"/>
      <c r="L42" s="28"/>
      <c r="M42" s="28"/>
      <c r="N42" s="28"/>
      <c r="O42" s="28"/>
      <c r="P42" s="28"/>
      <c r="Q42" s="28"/>
      <c r="R42" s="28"/>
      <c r="S42" s="28"/>
      <c r="T42" s="28"/>
    </row>
    <row r="43" spans="1:20" x14ac:dyDescent="0.3">
      <c r="F43" s="288"/>
      <c r="G43" s="288"/>
      <c r="H43" s="288"/>
      <c r="I43" s="288"/>
      <c r="J43" s="288"/>
      <c r="K43" s="288"/>
      <c r="L43" s="288"/>
      <c r="M43" s="288"/>
      <c r="N43" s="288"/>
      <c r="O43" s="288"/>
      <c r="P43" s="288"/>
      <c r="Q43" s="288"/>
      <c r="R43" s="288"/>
      <c r="S43" s="288"/>
      <c r="T43" s="288"/>
    </row>
    <row r="44" spans="1:20" x14ac:dyDescent="0.3">
      <c r="F44" s="288"/>
      <c r="G44" s="288"/>
      <c r="H44" s="288"/>
      <c r="I44" s="288"/>
      <c r="J44" s="288"/>
      <c r="K44" s="288"/>
      <c r="L44" s="288"/>
      <c r="M44" s="288"/>
      <c r="N44" s="288"/>
      <c r="O44" s="288"/>
      <c r="P44" s="288"/>
      <c r="Q44" s="288"/>
      <c r="R44" s="288"/>
      <c r="S44" s="288"/>
      <c r="T44" s="288"/>
    </row>
    <row r="45" spans="1:20" x14ac:dyDescent="0.3">
      <c r="F45" s="288"/>
      <c r="G45" s="288"/>
      <c r="H45" s="288"/>
      <c r="I45" s="288"/>
      <c r="J45" s="288"/>
      <c r="K45" s="288"/>
      <c r="L45" s="288"/>
      <c r="M45" s="288"/>
      <c r="N45" s="288"/>
      <c r="O45" s="288"/>
      <c r="P45" s="288"/>
      <c r="Q45" s="288"/>
      <c r="R45" s="288"/>
      <c r="S45" s="288"/>
      <c r="T45" s="288"/>
    </row>
    <row r="46" spans="1:20" x14ac:dyDescent="0.3">
      <c r="F46" s="288"/>
      <c r="G46" s="288"/>
      <c r="H46" s="288"/>
      <c r="I46" s="288"/>
      <c r="J46" s="288"/>
      <c r="K46" s="288"/>
      <c r="L46" s="288"/>
      <c r="M46" s="288"/>
      <c r="N46" s="288"/>
      <c r="O46" s="288"/>
      <c r="P46" s="288"/>
      <c r="Q46" s="288"/>
      <c r="R46" s="288"/>
      <c r="S46" s="288"/>
      <c r="T46" s="288"/>
    </row>
    <row r="47" spans="1:20" ht="15" customHeight="1" x14ac:dyDescent="0.3">
      <c r="F47" s="395" t="s">
        <v>1595</v>
      </c>
      <c r="G47" s="395"/>
      <c r="H47" s="395"/>
      <c r="I47" s="395"/>
      <c r="J47" s="395"/>
      <c r="K47" s="395"/>
      <c r="L47" s="395"/>
      <c r="M47" s="395"/>
      <c r="N47" s="395"/>
      <c r="O47" s="395"/>
      <c r="P47" s="395"/>
      <c r="Q47" s="395"/>
      <c r="R47" s="395"/>
      <c r="S47" s="395"/>
      <c r="T47" s="395"/>
    </row>
    <row r="48" spans="1:20" x14ac:dyDescent="0.3">
      <c r="F48" s="395"/>
      <c r="G48" s="395"/>
      <c r="H48" s="395"/>
      <c r="I48" s="395"/>
      <c r="J48" s="395"/>
      <c r="K48" s="395"/>
      <c r="L48" s="395"/>
      <c r="M48" s="395"/>
      <c r="N48" s="395"/>
      <c r="O48" s="395"/>
      <c r="P48" s="395"/>
      <c r="Q48" s="395"/>
      <c r="R48" s="395"/>
      <c r="S48" s="395"/>
      <c r="T48" s="395"/>
    </row>
    <row r="49" spans="6:20" x14ac:dyDescent="0.3">
      <c r="F49" s="395"/>
      <c r="G49" s="395"/>
      <c r="H49" s="395"/>
      <c r="I49" s="395"/>
      <c r="J49" s="395"/>
      <c r="K49" s="395"/>
      <c r="L49" s="395"/>
      <c r="M49" s="395"/>
      <c r="N49" s="395"/>
      <c r="O49" s="395"/>
      <c r="P49" s="395"/>
      <c r="Q49" s="395"/>
      <c r="R49" s="395"/>
      <c r="S49" s="395"/>
      <c r="T49" s="395"/>
    </row>
    <row r="50" spans="6:20" x14ac:dyDescent="0.3">
      <c r="F50" s="395"/>
      <c r="G50" s="395"/>
      <c r="H50" s="395"/>
      <c r="I50" s="395"/>
      <c r="J50" s="395"/>
      <c r="K50" s="395"/>
      <c r="L50" s="395"/>
      <c r="M50" s="395"/>
      <c r="N50" s="395"/>
      <c r="O50" s="395"/>
      <c r="P50" s="395"/>
      <c r="Q50" s="395"/>
      <c r="R50" s="395"/>
      <c r="S50" s="395"/>
      <c r="T50" s="395"/>
    </row>
    <row r="51" spans="6:20" x14ac:dyDescent="0.3">
      <c r="F51" s="395"/>
      <c r="G51" s="395"/>
      <c r="H51" s="395"/>
      <c r="I51" s="395"/>
      <c r="J51" s="395"/>
      <c r="K51" s="395"/>
      <c r="L51" s="395"/>
      <c r="M51" s="395"/>
      <c r="N51" s="395"/>
      <c r="O51" s="395"/>
      <c r="P51" s="395"/>
      <c r="Q51" s="395"/>
      <c r="R51" s="395"/>
      <c r="S51" s="395"/>
      <c r="T51" s="395"/>
    </row>
    <row r="52" spans="6:20" x14ac:dyDescent="0.3">
      <c r="F52" s="395"/>
      <c r="G52" s="395"/>
      <c r="H52" s="395"/>
      <c r="I52" s="395"/>
      <c r="J52" s="395"/>
      <c r="K52" s="395"/>
      <c r="L52" s="395"/>
      <c r="M52" s="395"/>
      <c r="N52" s="395"/>
      <c r="O52" s="395"/>
      <c r="P52" s="395"/>
      <c r="Q52" s="395"/>
      <c r="R52" s="395"/>
      <c r="S52" s="395"/>
      <c r="T52" s="395"/>
    </row>
    <row r="53" spans="6:20" x14ac:dyDescent="0.3">
      <c r="F53" s="395"/>
      <c r="G53" s="395"/>
      <c r="H53" s="395"/>
      <c r="I53" s="395"/>
      <c r="J53" s="395"/>
      <c r="K53" s="395"/>
      <c r="L53" s="395"/>
      <c r="M53" s="395"/>
      <c r="N53" s="395"/>
      <c r="O53" s="395"/>
      <c r="P53" s="395"/>
      <c r="Q53" s="395"/>
      <c r="R53" s="395"/>
      <c r="S53" s="395"/>
      <c r="T53" s="395"/>
    </row>
    <row r="54" spans="6:20" x14ac:dyDescent="0.3">
      <c r="F54" s="395"/>
      <c r="G54" s="395"/>
      <c r="H54" s="395"/>
      <c r="I54" s="395"/>
      <c r="J54" s="395"/>
      <c r="K54" s="395"/>
      <c r="L54" s="395"/>
      <c r="M54" s="395"/>
      <c r="N54" s="395"/>
      <c r="O54" s="395"/>
      <c r="P54" s="395"/>
      <c r="Q54" s="395"/>
      <c r="R54" s="395"/>
      <c r="S54" s="395"/>
      <c r="T54" s="395"/>
    </row>
    <row r="55" spans="6:20" x14ac:dyDescent="0.3">
      <c r="F55" s="395"/>
      <c r="G55" s="395"/>
      <c r="H55" s="395"/>
      <c r="I55" s="395"/>
      <c r="J55" s="395"/>
      <c r="K55" s="395"/>
      <c r="L55" s="395"/>
      <c r="M55" s="395"/>
      <c r="N55" s="395"/>
      <c r="O55" s="395"/>
      <c r="P55" s="395"/>
      <c r="Q55" s="395"/>
      <c r="R55" s="395"/>
      <c r="S55" s="395"/>
      <c r="T55" s="395"/>
    </row>
    <row r="56" spans="6:20" x14ac:dyDescent="0.3">
      <c r="F56" s="395"/>
      <c r="G56" s="395"/>
      <c r="H56" s="395"/>
      <c r="I56" s="395"/>
      <c r="J56" s="395"/>
      <c r="K56" s="395"/>
      <c r="L56" s="395"/>
      <c r="M56" s="395"/>
      <c r="N56" s="395"/>
      <c r="O56" s="395"/>
      <c r="P56" s="395"/>
      <c r="Q56" s="395"/>
      <c r="R56" s="395"/>
      <c r="S56" s="395"/>
      <c r="T56" s="395"/>
    </row>
    <row r="57" spans="6:20" x14ac:dyDescent="0.3">
      <c r="F57" s="395"/>
      <c r="G57" s="395"/>
      <c r="H57" s="395"/>
      <c r="I57" s="395"/>
      <c r="J57" s="395"/>
      <c r="K57" s="395"/>
      <c r="L57" s="395"/>
      <c r="M57" s="395"/>
      <c r="N57" s="395"/>
      <c r="O57" s="395"/>
      <c r="P57" s="395"/>
      <c r="Q57" s="395"/>
      <c r="R57" s="395"/>
      <c r="S57" s="395"/>
      <c r="T57" s="395"/>
    </row>
    <row r="58" spans="6:20" x14ac:dyDescent="0.3">
      <c r="F58" s="395"/>
      <c r="G58" s="395"/>
      <c r="H58" s="395"/>
      <c r="I58" s="395"/>
      <c r="J58" s="395"/>
      <c r="K58" s="395"/>
      <c r="L58" s="395"/>
      <c r="M58" s="395"/>
      <c r="N58" s="395"/>
      <c r="O58" s="395"/>
      <c r="P58" s="395"/>
      <c r="Q58" s="395"/>
      <c r="R58" s="395"/>
      <c r="S58" s="395"/>
      <c r="T58" s="395"/>
    </row>
    <row r="59" spans="6:20" x14ac:dyDescent="0.3">
      <c r="F59" s="395"/>
      <c r="G59" s="395"/>
      <c r="H59" s="395"/>
      <c r="I59" s="395"/>
      <c r="J59" s="395"/>
      <c r="K59" s="395"/>
      <c r="L59" s="395"/>
      <c r="M59" s="395"/>
      <c r="N59" s="395"/>
      <c r="O59" s="395"/>
      <c r="P59" s="395"/>
      <c r="Q59" s="395"/>
      <c r="R59" s="395"/>
      <c r="S59" s="395"/>
      <c r="T59" s="395"/>
    </row>
    <row r="60" spans="6:20" x14ac:dyDescent="0.3">
      <c r="F60" s="395"/>
      <c r="G60" s="395"/>
      <c r="H60" s="395"/>
      <c r="I60" s="395"/>
      <c r="J60" s="395"/>
      <c r="K60" s="395"/>
      <c r="L60" s="395"/>
      <c r="M60" s="395"/>
      <c r="N60" s="395"/>
      <c r="O60" s="395"/>
      <c r="P60" s="395"/>
      <c r="Q60" s="395"/>
      <c r="R60" s="395"/>
      <c r="S60" s="395"/>
      <c r="T60" s="395"/>
    </row>
    <row r="61" spans="6:20" ht="37.950000000000003" customHeight="1" x14ac:dyDescent="0.3">
      <c r="F61" s="395"/>
      <c r="G61" s="395"/>
      <c r="H61" s="395"/>
      <c r="I61" s="395"/>
      <c r="J61" s="395"/>
      <c r="K61" s="395"/>
      <c r="L61" s="395"/>
      <c r="M61" s="395"/>
      <c r="N61" s="395"/>
      <c r="O61" s="395"/>
      <c r="P61" s="395"/>
      <c r="Q61" s="395"/>
      <c r="R61" s="395"/>
      <c r="S61" s="395"/>
      <c r="T61" s="395"/>
    </row>
    <row r="62" spans="6:20" x14ac:dyDescent="0.3">
      <c r="F62" s="27" t="s">
        <v>1590</v>
      </c>
    </row>
    <row r="63" spans="6:20" x14ac:dyDescent="0.3">
      <c r="F63" s="395" t="s">
        <v>1591</v>
      </c>
      <c r="G63" s="395"/>
      <c r="H63" s="395"/>
      <c r="I63" s="395"/>
      <c r="J63" s="395"/>
      <c r="K63" s="395"/>
      <c r="L63" s="395"/>
      <c r="M63" s="395"/>
      <c r="N63" s="395"/>
      <c r="O63" s="395"/>
      <c r="P63" s="395"/>
      <c r="Q63" s="395"/>
      <c r="R63" s="395"/>
      <c r="S63" s="395"/>
      <c r="T63" s="395"/>
    </row>
    <row r="64" spans="6:20" x14ac:dyDescent="0.3">
      <c r="F64" s="395"/>
      <c r="G64" s="395"/>
      <c r="H64" s="395"/>
      <c r="I64" s="395"/>
      <c r="J64" s="395"/>
      <c r="K64" s="395"/>
      <c r="L64" s="395"/>
      <c r="M64" s="395"/>
      <c r="N64" s="395"/>
      <c r="O64" s="395"/>
      <c r="P64" s="395"/>
      <c r="Q64" s="395"/>
      <c r="R64" s="395"/>
      <c r="S64" s="395"/>
      <c r="T64" s="395"/>
    </row>
    <row r="65" spans="6:20" x14ac:dyDescent="0.3">
      <c r="F65" s="288"/>
      <c r="G65" s="288"/>
      <c r="H65" s="288"/>
      <c r="I65" s="288"/>
      <c r="J65" s="288"/>
      <c r="K65" s="288"/>
      <c r="L65" s="288"/>
      <c r="M65" s="288"/>
      <c r="N65" s="288"/>
      <c r="O65" s="288"/>
      <c r="P65" s="288"/>
      <c r="Q65" s="288"/>
      <c r="R65" s="288"/>
      <c r="S65" s="288"/>
      <c r="T65" s="288"/>
    </row>
    <row r="66" spans="6:20" x14ac:dyDescent="0.3">
      <c r="F66" s="288"/>
      <c r="G66" s="288"/>
      <c r="H66" s="288"/>
      <c r="I66" s="288"/>
      <c r="J66" s="288"/>
      <c r="K66" s="288"/>
      <c r="L66" s="288"/>
      <c r="M66" s="288"/>
      <c r="N66" s="288"/>
      <c r="O66" s="288"/>
      <c r="P66" s="288"/>
      <c r="Q66" s="288"/>
      <c r="R66" s="288"/>
      <c r="S66" s="288"/>
      <c r="T66" s="288"/>
    </row>
    <row r="67" spans="6:20" x14ac:dyDescent="0.3">
      <c r="F67" s="288"/>
      <c r="G67" s="288"/>
      <c r="H67" s="288"/>
      <c r="I67" s="288"/>
      <c r="J67" s="288"/>
      <c r="K67" s="288"/>
      <c r="L67" s="288"/>
      <c r="M67" s="288"/>
      <c r="N67" s="288"/>
      <c r="O67" s="288"/>
      <c r="P67" s="288"/>
      <c r="Q67" s="288"/>
      <c r="R67" s="288"/>
      <c r="S67" s="288"/>
      <c r="T67" s="288"/>
    </row>
    <row r="68" spans="6:20" x14ac:dyDescent="0.3">
      <c r="F68" s="288"/>
      <c r="G68" s="288"/>
      <c r="H68" s="288"/>
      <c r="I68" s="288"/>
      <c r="J68" s="288"/>
      <c r="K68" s="288"/>
      <c r="L68" s="288"/>
      <c r="M68" s="288"/>
      <c r="N68" s="288"/>
      <c r="O68" s="288"/>
      <c r="P68" s="288"/>
      <c r="Q68" s="288"/>
      <c r="R68" s="288"/>
      <c r="S68" s="288"/>
      <c r="T68" s="288"/>
    </row>
    <row r="69" spans="6:20" x14ac:dyDescent="0.3">
      <c r="F69" s="288"/>
      <c r="G69" s="288"/>
      <c r="H69" s="288"/>
      <c r="I69" s="288"/>
      <c r="J69" s="288"/>
      <c r="K69" s="288"/>
      <c r="L69" s="288"/>
      <c r="M69" s="288"/>
      <c r="N69" s="288"/>
      <c r="O69" s="288"/>
      <c r="P69" s="288"/>
      <c r="Q69" s="288"/>
      <c r="R69" s="288"/>
      <c r="S69" s="288"/>
      <c r="T69" s="288"/>
    </row>
    <row r="70" spans="6:20" x14ac:dyDescent="0.3">
      <c r="F70" s="288"/>
      <c r="G70" s="288"/>
      <c r="H70" s="288"/>
      <c r="I70" s="288"/>
      <c r="J70" s="288"/>
      <c r="K70" s="288"/>
      <c r="L70" s="288"/>
      <c r="M70" s="288"/>
      <c r="N70" s="288"/>
      <c r="O70" s="288"/>
      <c r="P70" s="288"/>
      <c r="Q70" s="288"/>
      <c r="R70" s="288"/>
      <c r="S70" s="288"/>
      <c r="T70" s="288"/>
    </row>
    <row r="71" spans="6:20" x14ac:dyDescent="0.3">
      <c r="F71" s="288"/>
      <c r="G71" s="288"/>
      <c r="H71" s="288"/>
      <c r="I71" s="288"/>
      <c r="J71" s="288"/>
      <c r="K71" s="288"/>
      <c r="L71" s="288"/>
      <c r="M71" s="288"/>
      <c r="N71" s="288"/>
      <c r="O71" s="288"/>
      <c r="P71" s="288"/>
      <c r="Q71" s="288"/>
      <c r="R71" s="288"/>
      <c r="S71" s="288"/>
      <c r="T71" s="288"/>
    </row>
    <row r="72" spans="6:20" x14ac:dyDescent="0.3">
      <c r="F72" s="288"/>
      <c r="G72" s="288"/>
      <c r="H72" s="288"/>
      <c r="I72" s="288"/>
      <c r="J72" s="288"/>
      <c r="K72" s="288"/>
      <c r="L72" s="288"/>
      <c r="M72" s="288"/>
      <c r="N72" s="288"/>
      <c r="O72" s="288"/>
      <c r="P72" s="288"/>
      <c r="Q72" s="288"/>
      <c r="R72" s="288"/>
      <c r="S72" s="288"/>
      <c r="T72" s="288"/>
    </row>
    <row r="73" spans="6:20" x14ac:dyDescent="0.3">
      <c r="F73" s="288"/>
      <c r="G73" s="288"/>
      <c r="H73" s="288"/>
      <c r="I73" s="288"/>
      <c r="J73" s="288"/>
      <c r="K73" s="288"/>
      <c r="L73" s="288"/>
      <c r="M73" s="288"/>
      <c r="N73" s="288"/>
      <c r="O73" s="288"/>
      <c r="P73" s="288"/>
      <c r="Q73" s="288"/>
      <c r="R73" s="288"/>
      <c r="S73" s="288"/>
      <c r="T73" s="288"/>
    </row>
    <row r="74" spans="6:20" x14ac:dyDescent="0.3">
      <c r="F74" s="288"/>
      <c r="G74" s="288"/>
      <c r="H74" s="288"/>
      <c r="I74" s="288"/>
      <c r="J74" s="288"/>
      <c r="K74" s="288"/>
      <c r="L74" s="288"/>
      <c r="M74" s="288"/>
      <c r="N74" s="288"/>
      <c r="O74" s="288"/>
      <c r="P74" s="288"/>
      <c r="Q74" s="288"/>
      <c r="R74" s="288"/>
      <c r="S74" s="288"/>
      <c r="T74" s="288"/>
    </row>
    <row r="75" spans="6:20" x14ac:dyDescent="0.3">
      <c r="F75" s="288"/>
      <c r="G75" s="288"/>
      <c r="H75" s="288"/>
      <c r="I75" s="288"/>
      <c r="J75" s="288"/>
      <c r="K75" s="288"/>
      <c r="L75" s="288"/>
      <c r="M75" s="288"/>
      <c r="N75" s="288"/>
      <c r="O75" s="288"/>
      <c r="P75" s="288"/>
      <c r="Q75" s="288"/>
      <c r="R75" s="288"/>
      <c r="S75" s="288"/>
      <c r="T75" s="288"/>
    </row>
    <row r="76" spans="6:20" x14ac:dyDescent="0.3">
      <c r="F76" s="288"/>
      <c r="G76" s="288"/>
      <c r="H76" s="288"/>
      <c r="I76" s="288"/>
      <c r="J76" s="288"/>
      <c r="K76" s="288"/>
      <c r="L76" s="288"/>
      <c r="M76" s="288"/>
      <c r="N76" s="288"/>
      <c r="O76" s="288"/>
      <c r="P76" s="288"/>
      <c r="Q76" s="288"/>
      <c r="R76" s="288"/>
      <c r="S76" s="288"/>
      <c r="T76" s="288"/>
    </row>
    <row r="77" spans="6:20" x14ac:dyDescent="0.3">
      <c r="F77" s="288"/>
      <c r="G77" s="288"/>
      <c r="H77" s="288"/>
      <c r="I77" s="288"/>
      <c r="J77" s="288"/>
      <c r="K77" s="288"/>
      <c r="L77" s="288"/>
      <c r="M77" s="288"/>
      <c r="N77" s="288"/>
      <c r="O77" s="288"/>
      <c r="P77" s="288"/>
      <c r="Q77" s="288"/>
      <c r="R77" s="288"/>
      <c r="S77" s="288"/>
      <c r="T77" s="288"/>
    </row>
    <row r="78" spans="6:20" x14ac:dyDescent="0.3">
      <c r="F78" s="395" t="s">
        <v>1592</v>
      </c>
      <c r="G78" s="395"/>
      <c r="H78" s="395"/>
      <c r="I78" s="395"/>
      <c r="J78" s="395"/>
      <c r="K78" s="395"/>
      <c r="L78" s="395"/>
      <c r="M78" s="395"/>
      <c r="N78" s="395"/>
      <c r="O78" s="395"/>
      <c r="P78" s="395"/>
      <c r="Q78" s="395"/>
      <c r="R78" s="395"/>
      <c r="S78" s="395"/>
      <c r="T78" s="395"/>
    </row>
    <row r="79" spans="6:20" x14ac:dyDescent="0.3">
      <c r="F79" s="395"/>
      <c r="G79" s="395"/>
      <c r="H79" s="395"/>
      <c r="I79" s="395"/>
      <c r="J79" s="395"/>
      <c r="K79" s="395"/>
      <c r="L79" s="395"/>
      <c r="M79" s="395"/>
      <c r="N79" s="395"/>
      <c r="O79" s="395"/>
      <c r="P79" s="395"/>
      <c r="Q79" s="395"/>
      <c r="R79" s="395"/>
      <c r="S79" s="395"/>
      <c r="T79" s="395"/>
    </row>
    <row r="80" spans="6:20" x14ac:dyDescent="0.3">
      <c r="F80" s="395"/>
      <c r="G80" s="395"/>
      <c r="H80" s="395"/>
      <c r="I80" s="395"/>
      <c r="J80" s="395"/>
      <c r="K80" s="395"/>
      <c r="L80" s="395"/>
      <c r="M80" s="395"/>
      <c r="N80" s="395"/>
      <c r="O80" s="395"/>
      <c r="P80" s="395"/>
      <c r="Q80" s="395"/>
      <c r="R80" s="395"/>
      <c r="S80" s="395"/>
      <c r="T80" s="395"/>
    </row>
    <row r="81" spans="6:20" x14ac:dyDescent="0.3">
      <c r="F81" s="395"/>
      <c r="G81" s="395"/>
      <c r="H81" s="395"/>
      <c r="I81" s="395"/>
      <c r="J81" s="395"/>
      <c r="K81" s="395"/>
      <c r="L81" s="395"/>
      <c r="M81" s="395"/>
      <c r="N81" s="395"/>
      <c r="O81" s="395"/>
      <c r="P81" s="395"/>
      <c r="Q81" s="395"/>
      <c r="R81" s="395"/>
      <c r="S81" s="395"/>
      <c r="T81" s="395"/>
    </row>
    <row r="82" spans="6:20" x14ac:dyDescent="0.3">
      <c r="F82" s="395"/>
      <c r="G82" s="395"/>
      <c r="H82" s="395"/>
      <c r="I82" s="395"/>
      <c r="J82" s="395"/>
      <c r="K82" s="395"/>
      <c r="L82" s="395"/>
      <c r="M82" s="395"/>
      <c r="N82" s="395"/>
      <c r="O82" s="395"/>
      <c r="P82" s="395"/>
      <c r="Q82" s="395"/>
      <c r="R82" s="395"/>
      <c r="S82" s="395"/>
      <c r="T82" s="395"/>
    </row>
    <row r="83" spans="6:20" x14ac:dyDescent="0.3">
      <c r="F83" s="395"/>
      <c r="G83" s="395"/>
      <c r="H83" s="395"/>
      <c r="I83" s="395"/>
      <c r="J83" s="395"/>
      <c r="K83" s="395"/>
      <c r="L83" s="395"/>
      <c r="M83" s="395"/>
      <c r="N83" s="395"/>
      <c r="O83" s="395"/>
      <c r="P83" s="395"/>
      <c r="Q83" s="395"/>
      <c r="R83" s="395"/>
      <c r="S83" s="395"/>
      <c r="T83" s="395"/>
    </row>
    <row r="84" spans="6:20" x14ac:dyDescent="0.3">
      <c r="F84" s="395"/>
      <c r="G84" s="395"/>
      <c r="H84" s="395"/>
      <c r="I84" s="395"/>
      <c r="J84" s="395"/>
      <c r="K84" s="395"/>
      <c r="L84" s="395"/>
      <c r="M84" s="395"/>
      <c r="N84" s="395"/>
      <c r="O84" s="395"/>
      <c r="P84" s="395"/>
      <c r="Q84" s="395"/>
      <c r="R84" s="395"/>
      <c r="S84" s="395"/>
      <c r="T84" s="395"/>
    </row>
    <row r="85" spans="6:20" x14ac:dyDescent="0.3">
      <c r="F85" s="395"/>
      <c r="G85" s="395"/>
      <c r="H85" s="395"/>
      <c r="I85" s="395"/>
      <c r="J85" s="395"/>
      <c r="K85" s="395"/>
      <c r="L85" s="395"/>
      <c r="M85" s="395"/>
      <c r="N85" s="395"/>
      <c r="O85" s="395"/>
      <c r="P85" s="395"/>
      <c r="Q85" s="395"/>
      <c r="R85" s="395"/>
      <c r="S85" s="395"/>
      <c r="T85" s="395"/>
    </row>
    <row r="86" spans="6:20" x14ac:dyDescent="0.3">
      <c r="F86" s="288"/>
      <c r="G86" s="288"/>
      <c r="H86" s="288"/>
      <c r="I86" s="288"/>
      <c r="J86" s="288"/>
      <c r="K86" s="288"/>
      <c r="L86" s="288"/>
      <c r="M86" s="288"/>
      <c r="N86" s="288"/>
      <c r="O86" s="288"/>
      <c r="P86" s="288"/>
      <c r="Q86" s="288"/>
      <c r="R86" s="288"/>
      <c r="S86" s="288"/>
      <c r="T86" s="288"/>
    </row>
    <row r="87" spans="6:20" x14ac:dyDescent="0.3">
      <c r="F87" s="27" t="s">
        <v>1593</v>
      </c>
      <c r="G87" s="288"/>
      <c r="H87" s="288"/>
      <c r="I87" s="288"/>
      <c r="J87" s="288"/>
      <c r="K87" s="288"/>
      <c r="L87" s="288"/>
      <c r="M87" s="288"/>
      <c r="N87" s="288"/>
      <c r="O87" s="288"/>
      <c r="P87" s="288"/>
      <c r="Q87" s="288"/>
      <c r="R87" s="288"/>
      <c r="S87" s="288"/>
      <c r="T87" s="288"/>
    </row>
    <row r="88" spans="6:20" x14ac:dyDescent="0.3">
      <c r="F88" s="395" t="s">
        <v>1643</v>
      </c>
      <c r="G88" s="395"/>
      <c r="H88" s="395"/>
      <c r="I88" s="395"/>
      <c r="J88" s="395"/>
      <c r="K88" s="395"/>
      <c r="L88" s="395"/>
      <c r="M88" s="395"/>
      <c r="N88" s="395"/>
      <c r="O88" s="395"/>
      <c r="P88" s="395"/>
      <c r="Q88" s="395"/>
      <c r="R88" s="395"/>
      <c r="S88" s="395"/>
      <c r="T88" s="395"/>
    </row>
    <row r="89" spans="6:20" x14ac:dyDescent="0.3">
      <c r="F89" s="395"/>
      <c r="G89" s="395"/>
      <c r="H89" s="395"/>
      <c r="I89" s="395"/>
      <c r="J89" s="395"/>
      <c r="K89" s="395"/>
      <c r="L89" s="395"/>
      <c r="M89" s="395"/>
      <c r="N89" s="395"/>
      <c r="O89" s="395"/>
      <c r="P89" s="395"/>
      <c r="Q89" s="395"/>
      <c r="R89" s="395"/>
      <c r="S89" s="395"/>
      <c r="T89" s="395"/>
    </row>
    <row r="90" spans="6:20" x14ac:dyDescent="0.3">
      <c r="F90" s="395"/>
      <c r="G90" s="395"/>
      <c r="H90" s="395"/>
      <c r="I90" s="395"/>
      <c r="J90" s="395"/>
      <c r="K90" s="395"/>
      <c r="L90" s="395"/>
      <c r="M90" s="395"/>
      <c r="N90" s="395"/>
      <c r="O90" s="395"/>
      <c r="P90" s="395"/>
      <c r="Q90" s="395"/>
      <c r="R90" s="395"/>
      <c r="S90" s="395"/>
      <c r="T90" s="395"/>
    </row>
    <row r="91" spans="6:20" x14ac:dyDescent="0.3">
      <c r="F91" s="395"/>
      <c r="G91" s="395"/>
      <c r="H91" s="395"/>
      <c r="I91" s="395"/>
      <c r="J91" s="395"/>
      <c r="K91" s="395"/>
      <c r="L91" s="395"/>
      <c r="M91" s="395"/>
      <c r="N91" s="395"/>
      <c r="O91" s="395"/>
      <c r="P91" s="395"/>
      <c r="Q91" s="395"/>
      <c r="R91" s="395"/>
      <c r="S91" s="395"/>
      <c r="T91" s="395"/>
    </row>
    <row r="92" spans="6:20" x14ac:dyDescent="0.3">
      <c r="F92" s="395"/>
      <c r="G92" s="395"/>
      <c r="H92" s="395"/>
      <c r="I92" s="395"/>
      <c r="J92" s="395"/>
      <c r="K92" s="395"/>
      <c r="L92" s="395"/>
      <c r="M92" s="395"/>
      <c r="N92" s="395"/>
      <c r="O92" s="395"/>
      <c r="P92" s="395"/>
      <c r="Q92" s="395"/>
      <c r="R92" s="395"/>
      <c r="S92" s="395"/>
      <c r="T92" s="395"/>
    </row>
    <row r="93" spans="6:20" x14ac:dyDescent="0.3">
      <c r="F93" s="395"/>
      <c r="G93" s="395"/>
      <c r="H93" s="395"/>
      <c r="I93" s="395"/>
      <c r="J93" s="395"/>
      <c r="K93" s="395"/>
      <c r="L93" s="395"/>
      <c r="M93" s="395"/>
      <c r="N93" s="395"/>
      <c r="O93" s="395"/>
      <c r="P93" s="395"/>
      <c r="Q93" s="395"/>
      <c r="R93" s="395"/>
      <c r="S93" s="395"/>
      <c r="T93" s="395"/>
    </row>
    <row r="94" spans="6:20" x14ac:dyDescent="0.3">
      <c r="F94" s="395"/>
      <c r="G94" s="395"/>
      <c r="H94" s="395"/>
      <c r="I94" s="395"/>
      <c r="J94" s="395"/>
      <c r="K94" s="395"/>
      <c r="L94" s="395"/>
      <c r="M94" s="395"/>
      <c r="N94" s="395"/>
      <c r="O94" s="395"/>
      <c r="P94" s="395"/>
      <c r="Q94" s="395"/>
      <c r="R94" s="395"/>
      <c r="S94" s="395"/>
      <c r="T94" s="395"/>
    </row>
    <row r="95" spans="6:20" x14ac:dyDescent="0.3">
      <c r="F95" s="395"/>
      <c r="G95" s="395"/>
      <c r="H95" s="395"/>
      <c r="I95" s="395"/>
      <c r="J95" s="395"/>
      <c r="K95" s="395"/>
      <c r="L95" s="395"/>
      <c r="M95" s="395"/>
      <c r="N95" s="395"/>
      <c r="O95" s="395"/>
      <c r="P95" s="395"/>
      <c r="Q95" s="395"/>
      <c r="R95" s="395"/>
      <c r="S95" s="395"/>
      <c r="T95" s="395"/>
    </row>
    <row r="96" spans="6:20" x14ac:dyDescent="0.3">
      <c r="F96" s="395"/>
      <c r="G96" s="395"/>
      <c r="H96" s="395"/>
      <c r="I96" s="395"/>
      <c r="J96" s="395"/>
      <c r="K96" s="395"/>
      <c r="L96" s="395"/>
      <c r="M96" s="395"/>
      <c r="N96" s="395"/>
      <c r="O96" s="395"/>
      <c r="P96" s="395"/>
      <c r="Q96" s="395"/>
      <c r="R96" s="395"/>
      <c r="S96" s="395"/>
      <c r="T96" s="395"/>
    </row>
    <row r="97" spans="6:20" x14ac:dyDescent="0.3">
      <c r="F97" s="395"/>
      <c r="G97" s="395"/>
      <c r="H97" s="395"/>
      <c r="I97" s="395"/>
      <c r="J97" s="395"/>
      <c r="K97" s="395"/>
      <c r="L97" s="395"/>
      <c r="M97" s="395"/>
      <c r="N97" s="395"/>
      <c r="O97" s="395"/>
      <c r="P97" s="395"/>
      <c r="Q97" s="395"/>
      <c r="R97" s="395"/>
      <c r="S97" s="395"/>
      <c r="T97" s="395"/>
    </row>
    <row r="98" spans="6:20" x14ac:dyDescent="0.3">
      <c r="F98" s="395"/>
      <c r="G98" s="395"/>
      <c r="H98" s="395"/>
      <c r="I98" s="395"/>
      <c r="J98" s="395"/>
      <c r="K98" s="395"/>
      <c r="L98" s="395"/>
      <c r="M98" s="395"/>
      <c r="N98" s="395"/>
      <c r="O98" s="395"/>
      <c r="P98" s="395"/>
      <c r="Q98" s="395"/>
      <c r="R98" s="395"/>
      <c r="S98" s="395"/>
      <c r="T98" s="395"/>
    </row>
    <row r="99" spans="6:20" x14ac:dyDescent="0.3">
      <c r="F99" s="395"/>
      <c r="G99" s="395"/>
      <c r="H99" s="395"/>
      <c r="I99" s="395"/>
      <c r="J99" s="395"/>
      <c r="K99" s="395"/>
      <c r="L99" s="395"/>
      <c r="M99" s="395"/>
      <c r="N99" s="395"/>
      <c r="O99" s="395"/>
      <c r="P99" s="395"/>
      <c r="Q99" s="395"/>
      <c r="R99" s="395"/>
      <c r="S99" s="395"/>
      <c r="T99" s="395"/>
    </row>
    <row r="100" spans="6:20" x14ac:dyDescent="0.3">
      <c r="F100" s="395"/>
      <c r="G100" s="395"/>
      <c r="H100" s="395"/>
      <c r="I100" s="395"/>
      <c r="J100" s="395"/>
      <c r="K100" s="395"/>
      <c r="L100" s="395"/>
      <c r="M100" s="395"/>
      <c r="N100" s="395"/>
      <c r="O100" s="395"/>
      <c r="P100" s="395"/>
      <c r="Q100" s="395"/>
      <c r="R100" s="395"/>
      <c r="S100" s="395"/>
      <c r="T100" s="395"/>
    </row>
    <row r="101" spans="6:20" x14ac:dyDescent="0.3">
      <c r="F101" s="395"/>
      <c r="G101" s="395"/>
      <c r="H101" s="395"/>
      <c r="I101" s="395"/>
      <c r="J101" s="395"/>
      <c r="K101" s="395"/>
      <c r="L101" s="395"/>
      <c r="M101" s="395"/>
      <c r="N101" s="395"/>
      <c r="O101" s="395"/>
      <c r="P101" s="395"/>
      <c r="Q101" s="395"/>
      <c r="R101" s="395"/>
      <c r="S101" s="395"/>
      <c r="T101" s="395"/>
    </row>
    <row r="102" spans="6:20" x14ac:dyDescent="0.3">
      <c r="F102" s="395"/>
      <c r="G102" s="395"/>
      <c r="H102" s="395"/>
      <c r="I102" s="395"/>
      <c r="J102" s="395"/>
      <c r="K102" s="395"/>
      <c r="L102" s="395"/>
      <c r="M102" s="395"/>
      <c r="N102" s="395"/>
      <c r="O102" s="395"/>
      <c r="P102" s="395"/>
      <c r="Q102" s="395"/>
      <c r="R102" s="395"/>
      <c r="S102" s="395"/>
      <c r="T102" s="395"/>
    </row>
    <row r="103" spans="6:20" ht="22.95" customHeight="1" x14ac:dyDescent="0.3">
      <c r="F103" s="395"/>
      <c r="G103" s="395"/>
      <c r="H103" s="395"/>
      <c r="I103" s="395"/>
      <c r="J103" s="395"/>
      <c r="K103" s="395"/>
      <c r="L103" s="395"/>
      <c r="M103" s="395"/>
      <c r="N103" s="395"/>
      <c r="O103" s="395"/>
      <c r="P103" s="395"/>
      <c r="Q103" s="395"/>
      <c r="R103" s="395"/>
      <c r="S103" s="395"/>
      <c r="T103" s="395"/>
    </row>
    <row r="104" spans="6:20" x14ac:dyDescent="0.3">
      <c r="F104" s="400" t="s">
        <v>1644</v>
      </c>
      <c r="G104" s="400"/>
      <c r="H104" s="400"/>
      <c r="I104" s="400"/>
      <c r="J104" s="400"/>
      <c r="K104" s="400"/>
      <c r="L104" s="400"/>
      <c r="M104" s="400"/>
      <c r="N104" s="400"/>
      <c r="O104" s="400"/>
      <c r="P104" s="400"/>
      <c r="Q104" s="400"/>
      <c r="R104" s="400"/>
      <c r="S104" s="400"/>
      <c r="T104" s="400"/>
    </row>
    <row r="105" spans="6:20" x14ac:dyDescent="0.3">
      <c r="F105" s="400"/>
      <c r="G105" s="400"/>
      <c r="H105" s="400"/>
      <c r="I105" s="400"/>
      <c r="J105" s="400"/>
      <c r="K105" s="400"/>
      <c r="L105" s="400"/>
      <c r="M105" s="400"/>
      <c r="N105" s="400"/>
      <c r="O105" s="400"/>
      <c r="P105" s="400"/>
      <c r="Q105" s="400"/>
      <c r="R105" s="400"/>
      <c r="S105" s="400"/>
      <c r="T105" s="400"/>
    </row>
    <row r="106" spans="6:20" x14ac:dyDescent="0.3">
      <c r="F106" s="311" t="s">
        <v>1250</v>
      </c>
    </row>
    <row r="108" spans="6:20" x14ac:dyDescent="0.3">
      <c r="F108" s="27" t="s">
        <v>1602</v>
      </c>
    </row>
    <row r="109" spans="6:20" x14ac:dyDescent="0.3">
      <c r="F109" s="395" t="s">
        <v>1769</v>
      </c>
      <c r="G109" s="395"/>
      <c r="H109" s="395"/>
      <c r="I109" s="395"/>
      <c r="J109" s="395"/>
      <c r="K109" s="395"/>
      <c r="L109" s="395"/>
      <c r="M109" s="395"/>
      <c r="N109" s="395"/>
      <c r="O109" s="395"/>
      <c r="P109" s="395"/>
      <c r="Q109" s="395"/>
      <c r="R109" s="395"/>
      <c r="S109" s="395"/>
      <c r="T109" s="395"/>
    </row>
    <row r="110" spans="6:20" x14ac:dyDescent="0.3">
      <c r="F110" s="395"/>
      <c r="G110" s="395"/>
      <c r="H110" s="395"/>
      <c r="I110" s="395"/>
      <c r="J110" s="395"/>
      <c r="K110" s="395"/>
      <c r="L110" s="395"/>
      <c r="M110" s="395"/>
      <c r="N110" s="395"/>
      <c r="O110" s="395"/>
      <c r="P110" s="395"/>
      <c r="Q110" s="395"/>
      <c r="R110" s="395"/>
      <c r="S110" s="395"/>
      <c r="T110" s="395"/>
    </row>
    <row r="111" spans="6:20" x14ac:dyDescent="0.3">
      <c r="F111" s="395"/>
      <c r="G111" s="395"/>
      <c r="H111" s="395"/>
      <c r="I111" s="395"/>
      <c r="J111" s="395"/>
      <c r="K111" s="395"/>
      <c r="L111" s="395"/>
      <c r="M111" s="395"/>
      <c r="N111" s="395"/>
      <c r="O111" s="395"/>
      <c r="P111" s="395"/>
      <c r="Q111" s="395"/>
      <c r="R111" s="395"/>
      <c r="S111" s="395"/>
      <c r="T111" s="395"/>
    </row>
    <row r="112" spans="6:20" x14ac:dyDescent="0.3">
      <c r="F112" s="395"/>
      <c r="G112" s="395"/>
      <c r="H112" s="395"/>
      <c r="I112" s="395"/>
      <c r="J112" s="395"/>
      <c r="K112" s="395"/>
      <c r="L112" s="395"/>
      <c r="M112" s="395"/>
      <c r="N112" s="395"/>
      <c r="O112" s="395"/>
      <c r="P112" s="395"/>
      <c r="Q112" s="395"/>
      <c r="R112" s="395"/>
      <c r="S112" s="395"/>
      <c r="T112" s="395"/>
    </row>
    <row r="113" spans="6:20" x14ac:dyDescent="0.3">
      <c r="F113" s="395"/>
      <c r="G113" s="395"/>
      <c r="H113" s="395"/>
      <c r="I113" s="395"/>
      <c r="J113" s="395"/>
      <c r="K113" s="395"/>
      <c r="L113" s="395"/>
      <c r="M113" s="395"/>
      <c r="N113" s="395"/>
      <c r="O113" s="395"/>
      <c r="P113" s="395"/>
      <c r="Q113" s="395"/>
      <c r="R113" s="395"/>
      <c r="S113" s="395"/>
      <c r="T113" s="395"/>
    </row>
    <row r="114" spans="6:20" x14ac:dyDescent="0.3">
      <c r="F114" s="395"/>
      <c r="G114" s="395"/>
      <c r="H114" s="395"/>
      <c r="I114" s="395"/>
      <c r="J114" s="395"/>
      <c r="K114" s="395"/>
      <c r="L114" s="395"/>
      <c r="M114" s="395"/>
      <c r="N114" s="395"/>
      <c r="O114" s="395"/>
      <c r="P114" s="395"/>
      <c r="Q114" s="395"/>
      <c r="R114" s="395"/>
      <c r="S114" s="395"/>
      <c r="T114" s="395"/>
    </row>
    <row r="115" spans="6:20" ht="7.35" customHeight="1" x14ac:dyDescent="0.3">
      <c r="F115" s="302"/>
      <c r="G115" s="302"/>
      <c r="H115" s="302"/>
      <c r="I115" s="302"/>
      <c r="J115" s="302"/>
      <c r="K115" s="302"/>
      <c r="L115" s="302"/>
      <c r="M115" s="302"/>
      <c r="N115" s="302"/>
      <c r="O115" s="302"/>
      <c r="P115" s="302"/>
      <c r="Q115" s="302"/>
      <c r="R115" s="302"/>
      <c r="S115" s="302"/>
      <c r="T115" s="302"/>
    </row>
    <row r="116" spans="6:20" ht="7.95" customHeight="1" x14ac:dyDescent="0.3">
      <c r="F116" s="312"/>
      <c r="G116" s="313"/>
      <c r="H116" s="313"/>
      <c r="I116" s="313"/>
      <c r="J116" s="313"/>
      <c r="K116" s="313"/>
      <c r="L116" s="313"/>
      <c r="M116" s="313"/>
      <c r="N116" s="313"/>
      <c r="O116" s="313"/>
      <c r="P116" s="313"/>
      <c r="Q116" s="313"/>
      <c r="R116" s="313"/>
      <c r="S116" s="313"/>
      <c r="T116" s="314"/>
    </row>
    <row r="117" spans="6:20" ht="15.6" customHeight="1" x14ac:dyDescent="0.3">
      <c r="F117" s="401" t="s">
        <v>1103</v>
      </c>
      <c r="G117" s="402"/>
      <c r="H117" s="407" t="s">
        <v>1604</v>
      </c>
      <c r="I117" s="407"/>
      <c r="J117" s="407"/>
      <c r="K117" s="407"/>
      <c r="L117" s="407"/>
      <c r="M117" s="407"/>
      <c r="N117" s="407"/>
      <c r="O117" s="403" t="s">
        <v>1603</v>
      </c>
      <c r="P117" s="403"/>
      <c r="Q117" s="404" t="str">
        <f>VLOOKUP(H117,B151:C185,2,FALSE) &amp; " years"</f>
        <v>36 years</v>
      </c>
      <c r="R117" s="405"/>
      <c r="S117" s="406"/>
      <c r="T117" s="315"/>
    </row>
    <row r="118" spans="6:20" ht="7.35" customHeight="1" x14ac:dyDescent="0.3">
      <c r="F118" s="316"/>
      <c r="G118" s="317"/>
      <c r="H118" s="317"/>
      <c r="I118" s="317"/>
      <c r="J118" s="317"/>
      <c r="K118" s="317"/>
      <c r="L118" s="317"/>
      <c r="M118" s="317"/>
      <c r="N118" s="317"/>
      <c r="O118" s="317"/>
      <c r="P118" s="317"/>
      <c r="Q118" s="317"/>
      <c r="R118" s="317"/>
      <c r="S118" s="317"/>
      <c r="T118" s="318"/>
    </row>
    <row r="120" spans="6:20" x14ac:dyDescent="0.3">
      <c r="F120" s="27" t="s">
        <v>1594</v>
      </c>
    </row>
    <row r="121" spans="6:20" x14ac:dyDescent="0.3">
      <c r="F121" s="395" t="s">
        <v>1854</v>
      </c>
      <c r="G121" s="395"/>
      <c r="H121" s="395"/>
      <c r="I121" s="395"/>
      <c r="J121" s="395"/>
      <c r="K121" s="395"/>
      <c r="L121" s="395"/>
      <c r="M121" s="395"/>
      <c r="N121" s="395"/>
      <c r="O121" s="395"/>
      <c r="P121" s="395"/>
      <c r="Q121" s="395"/>
      <c r="R121" s="395"/>
      <c r="S121" s="395"/>
      <c r="T121" s="395"/>
    </row>
    <row r="122" spans="6:20" ht="15" customHeight="1" x14ac:dyDescent="0.3">
      <c r="F122" s="395"/>
      <c r="G122" s="395"/>
      <c r="H122" s="395"/>
      <c r="I122" s="395"/>
      <c r="J122" s="395"/>
      <c r="K122" s="395"/>
      <c r="L122" s="395"/>
      <c r="M122" s="395"/>
      <c r="N122" s="395"/>
      <c r="O122" s="395"/>
      <c r="P122" s="395"/>
      <c r="Q122" s="395"/>
      <c r="R122" s="395"/>
      <c r="S122" s="395"/>
      <c r="T122" s="395"/>
    </row>
    <row r="123" spans="6:20" x14ac:dyDescent="0.3">
      <c r="F123" s="395"/>
      <c r="G123" s="395"/>
      <c r="H123" s="395"/>
      <c r="I123" s="395"/>
      <c r="J123" s="395"/>
      <c r="K123" s="395"/>
      <c r="L123" s="395"/>
      <c r="M123" s="395"/>
      <c r="N123" s="395"/>
      <c r="O123" s="395"/>
      <c r="P123" s="395"/>
      <c r="Q123" s="395"/>
      <c r="R123" s="395"/>
      <c r="S123" s="395"/>
      <c r="T123" s="395"/>
    </row>
    <row r="124" spans="6:20" x14ac:dyDescent="0.3">
      <c r="F124" s="395"/>
      <c r="G124" s="395"/>
      <c r="H124" s="395"/>
      <c r="I124" s="395"/>
      <c r="J124" s="395"/>
      <c r="K124" s="395"/>
      <c r="L124" s="395"/>
      <c r="M124" s="395"/>
      <c r="N124" s="395"/>
      <c r="O124" s="395"/>
      <c r="P124" s="395"/>
      <c r="Q124" s="395"/>
      <c r="R124" s="395"/>
      <c r="S124" s="395"/>
      <c r="T124" s="395"/>
    </row>
    <row r="125" spans="6:20" x14ac:dyDescent="0.3">
      <c r="F125" s="395"/>
      <c r="G125" s="395"/>
      <c r="H125" s="395"/>
      <c r="I125" s="395"/>
      <c r="J125" s="395"/>
      <c r="K125" s="395"/>
      <c r="L125" s="395"/>
      <c r="M125" s="395"/>
      <c r="N125" s="395"/>
      <c r="O125" s="395"/>
      <c r="P125" s="395"/>
      <c r="Q125" s="395"/>
      <c r="R125" s="395"/>
      <c r="S125" s="395"/>
      <c r="T125" s="395"/>
    </row>
    <row r="126" spans="6:20" x14ac:dyDescent="0.3">
      <c r="F126" s="395"/>
      <c r="G126" s="395"/>
      <c r="H126" s="395"/>
      <c r="I126" s="395"/>
      <c r="J126" s="395"/>
      <c r="K126" s="395"/>
      <c r="L126" s="395"/>
      <c r="M126" s="395"/>
      <c r="N126" s="395"/>
      <c r="O126" s="395"/>
      <c r="P126" s="395"/>
      <c r="Q126" s="395"/>
      <c r="R126" s="395"/>
      <c r="S126" s="395"/>
      <c r="T126" s="395"/>
    </row>
    <row r="127" spans="6:20" x14ac:dyDescent="0.3">
      <c r="F127" s="395"/>
      <c r="G127" s="395"/>
      <c r="H127" s="395"/>
      <c r="I127" s="395"/>
      <c r="J127" s="395"/>
      <c r="K127" s="395"/>
      <c r="L127" s="395"/>
      <c r="M127" s="395"/>
      <c r="N127" s="395"/>
      <c r="O127" s="395"/>
      <c r="P127" s="395"/>
      <c r="Q127" s="395"/>
      <c r="R127" s="395"/>
      <c r="S127" s="395"/>
      <c r="T127" s="395"/>
    </row>
    <row r="128" spans="6:20" x14ac:dyDescent="0.3">
      <c r="F128" s="395"/>
      <c r="G128" s="395"/>
      <c r="H128" s="395"/>
      <c r="I128" s="395"/>
      <c r="J128" s="395"/>
      <c r="K128" s="395"/>
      <c r="L128" s="395"/>
      <c r="M128" s="395"/>
      <c r="N128" s="395"/>
      <c r="O128" s="395"/>
      <c r="P128" s="395"/>
      <c r="Q128" s="395"/>
      <c r="R128" s="395"/>
      <c r="S128" s="395"/>
      <c r="T128" s="395"/>
    </row>
    <row r="150" spans="2:3" hidden="1" x14ac:dyDescent="0.3">
      <c r="B150" t="s">
        <v>1103</v>
      </c>
      <c r="C150" t="s">
        <v>1603</v>
      </c>
    </row>
    <row r="151" spans="2:3" hidden="1" x14ac:dyDescent="0.3">
      <c r="B151" t="s">
        <v>1604</v>
      </c>
      <c r="C151">
        <v>36</v>
      </c>
    </row>
    <row r="152" spans="2:3" hidden="1" x14ac:dyDescent="0.3">
      <c r="B152" t="s">
        <v>1855</v>
      </c>
      <c r="C152">
        <v>36</v>
      </c>
    </row>
    <row r="153" spans="2:3" hidden="1" x14ac:dyDescent="0.3">
      <c r="B153" t="s">
        <v>1605</v>
      </c>
      <c r="C153">
        <v>36</v>
      </c>
    </row>
    <row r="154" spans="2:3" hidden="1" x14ac:dyDescent="0.3">
      <c r="B154" t="s">
        <v>1606</v>
      </c>
      <c r="C154">
        <v>36</v>
      </c>
    </row>
    <row r="155" spans="2:3" hidden="1" x14ac:dyDescent="0.3">
      <c r="B155" t="s">
        <v>1607</v>
      </c>
      <c r="C155">
        <v>42</v>
      </c>
    </row>
    <row r="156" spans="2:3" hidden="1" x14ac:dyDescent="0.3">
      <c r="B156" t="s">
        <v>1608</v>
      </c>
      <c r="C156">
        <v>42</v>
      </c>
    </row>
    <row r="157" spans="2:3" hidden="1" x14ac:dyDescent="0.3">
      <c r="B157" t="s">
        <v>1609</v>
      </c>
      <c r="C157">
        <v>42</v>
      </c>
    </row>
    <row r="158" spans="2:3" hidden="1" x14ac:dyDescent="0.3">
      <c r="B158" t="s">
        <v>1610</v>
      </c>
      <c r="C158">
        <v>20</v>
      </c>
    </row>
    <row r="159" spans="2:3" hidden="1" x14ac:dyDescent="0.3">
      <c r="B159" t="s">
        <v>1611</v>
      </c>
      <c r="C159">
        <v>10</v>
      </c>
    </row>
    <row r="160" spans="2:3" hidden="1" x14ac:dyDescent="0.3">
      <c r="B160" t="s">
        <v>1612</v>
      </c>
      <c r="C160">
        <v>20</v>
      </c>
    </row>
    <row r="161" spans="2:3" hidden="1" x14ac:dyDescent="0.3">
      <c r="B161" t="s">
        <v>1613</v>
      </c>
      <c r="C161">
        <v>30</v>
      </c>
    </row>
    <row r="162" spans="2:3" hidden="1" x14ac:dyDescent="0.3">
      <c r="B162" t="s">
        <v>1614</v>
      </c>
      <c r="C162">
        <v>30</v>
      </c>
    </row>
    <row r="163" spans="2:3" hidden="1" x14ac:dyDescent="0.3">
      <c r="B163" t="s">
        <v>1615</v>
      </c>
      <c r="C163">
        <v>30</v>
      </c>
    </row>
    <row r="164" spans="2:3" hidden="1" x14ac:dyDescent="0.3">
      <c r="B164" t="s">
        <v>1616</v>
      </c>
      <c r="C164">
        <v>30</v>
      </c>
    </row>
    <row r="165" spans="2:3" hidden="1" x14ac:dyDescent="0.3">
      <c r="B165" t="s">
        <v>1617</v>
      </c>
      <c r="C165">
        <v>42</v>
      </c>
    </row>
    <row r="166" spans="2:3" hidden="1" x14ac:dyDescent="0.3">
      <c r="B166" t="s">
        <v>1618</v>
      </c>
      <c r="C166">
        <v>42</v>
      </c>
    </row>
    <row r="167" spans="2:3" hidden="1" x14ac:dyDescent="0.3">
      <c r="B167" t="s">
        <v>1619</v>
      </c>
      <c r="C167">
        <v>42</v>
      </c>
    </row>
    <row r="168" spans="2:3" hidden="1" x14ac:dyDescent="0.3">
      <c r="B168" t="s">
        <v>1810</v>
      </c>
      <c r="C168">
        <v>42</v>
      </c>
    </row>
    <row r="169" spans="2:3" hidden="1" x14ac:dyDescent="0.3">
      <c r="B169" t="s">
        <v>1620</v>
      </c>
      <c r="C169">
        <v>20</v>
      </c>
    </row>
    <row r="170" spans="2:3" hidden="1" x14ac:dyDescent="0.3">
      <c r="B170" t="s">
        <v>1621</v>
      </c>
      <c r="C170">
        <v>20</v>
      </c>
    </row>
    <row r="171" spans="2:3" hidden="1" x14ac:dyDescent="0.3">
      <c r="B171" t="s">
        <v>1622</v>
      </c>
      <c r="C171">
        <v>3</v>
      </c>
    </row>
    <row r="172" spans="2:3" hidden="1" x14ac:dyDescent="0.3">
      <c r="B172" t="s">
        <v>1623</v>
      </c>
      <c r="C172">
        <v>3</v>
      </c>
    </row>
    <row r="173" spans="2:3" hidden="1" x14ac:dyDescent="0.3">
      <c r="B173" t="s">
        <v>1624</v>
      </c>
      <c r="C173">
        <v>20</v>
      </c>
    </row>
    <row r="174" spans="2:3" hidden="1" x14ac:dyDescent="0.3">
      <c r="B174" t="s">
        <v>1625</v>
      </c>
      <c r="C174">
        <v>2</v>
      </c>
    </row>
    <row r="175" spans="2:3" hidden="1" x14ac:dyDescent="0.3">
      <c r="B175" t="s">
        <v>1626</v>
      </c>
      <c r="C175">
        <v>2</v>
      </c>
    </row>
    <row r="176" spans="2:3" hidden="1" x14ac:dyDescent="0.3">
      <c r="B176" t="s">
        <v>1627</v>
      </c>
      <c r="C176" t="s">
        <v>1811</v>
      </c>
    </row>
    <row r="177" spans="2:3" hidden="1" x14ac:dyDescent="0.3">
      <c r="B177" t="s">
        <v>1628</v>
      </c>
      <c r="C177" t="s">
        <v>1811</v>
      </c>
    </row>
    <row r="178" spans="2:3" hidden="1" x14ac:dyDescent="0.3">
      <c r="B178" t="s">
        <v>1629</v>
      </c>
      <c r="C178">
        <v>40</v>
      </c>
    </row>
    <row r="179" spans="2:3" hidden="1" x14ac:dyDescent="0.3">
      <c r="B179" t="s">
        <v>1630</v>
      </c>
      <c r="C179">
        <v>25</v>
      </c>
    </row>
    <row r="180" spans="2:3" hidden="1" x14ac:dyDescent="0.3">
      <c r="B180" t="s">
        <v>1631</v>
      </c>
      <c r="C180">
        <v>15</v>
      </c>
    </row>
    <row r="181" spans="2:3" hidden="1" x14ac:dyDescent="0.3">
      <c r="B181" t="s">
        <v>1632</v>
      </c>
      <c r="C181">
        <v>12</v>
      </c>
    </row>
    <row r="182" spans="2:3" hidden="1" x14ac:dyDescent="0.3">
      <c r="B182" t="s">
        <v>1633</v>
      </c>
      <c r="C182">
        <v>12</v>
      </c>
    </row>
    <row r="183" spans="2:3" hidden="1" x14ac:dyDescent="0.3">
      <c r="B183" t="s">
        <v>1634</v>
      </c>
      <c r="C183">
        <v>12</v>
      </c>
    </row>
    <row r="184" spans="2:3" hidden="1" x14ac:dyDescent="0.3">
      <c r="B184" t="s">
        <v>1635</v>
      </c>
      <c r="C184">
        <v>12</v>
      </c>
    </row>
    <row r="185" spans="2:3" hidden="1" x14ac:dyDescent="0.3">
      <c r="B185" t="s">
        <v>1636</v>
      </c>
      <c r="C185">
        <v>25</v>
      </c>
    </row>
  </sheetData>
  <mergeCells count="18">
    <mergeCell ref="F34:T40"/>
    <mergeCell ref="F47:T61"/>
    <mergeCell ref="F9:T18"/>
    <mergeCell ref="B21:D21"/>
    <mergeCell ref="B22:D22"/>
    <mergeCell ref="B23:D23"/>
    <mergeCell ref="B24:D24"/>
    <mergeCell ref="F20:T31"/>
    <mergeCell ref="F63:T64"/>
    <mergeCell ref="F78:T85"/>
    <mergeCell ref="F88:T103"/>
    <mergeCell ref="F104:T105"/>
    <mergeCell ref="F121:T128"/>
    <mergeCell ref="F109:T114"/>
    <mergeCell ref="F117:G117"/>
    <mergeCell ref="O117:P117"/>
    <mergeCell ref="Q117:S117"/>
    <mergeCell ref="H117:N117"/>
  </mergeCells>
  <dataValidations count="1">
    <dataValidation type="list" allowBlank="1" showInputMessage="1" showErrorMessage="1" sqref="H117" xr:uid="{00000000-0002-0000-0200-000000000000}">
      <formula1>$B$151:$B$185</formula1>
    </dataValidation>
  </dataValidations>
  <hyperlinks>
    <hyperlink ref="B23:D23" location="'CBA Overview'!A1" display="CBA Overview" xr:uid="{00000000-0004-0000-0200-000000000000}"/>
    <hyperlink ref="B22:D22" location="'User Instructions'!A1" display="User Instructions" xr:uid="{00000000-0004-0000-0200-000001000000}"/>
    <hyperlink ref="B24:D24" location="'Table of Sources'!A1" display="Table of Sources" xr:uid="{00000000-0004-0000-0200-000002000000}"/>
    <hyperlink ref="F106" r:id="rId1" xr:uid="{00000000-0004-0000-0200-000003000000}"/>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theme="0"/>
  </sheetPr>
  <dimension ref="A1:L15"/>
  <sheetViews>
    <sheetView workbookViewId="0">
      <selection activeCell="F27" sqref="F27"/>
    </sheetView>
  </sheetViews>
  <sheetFormatPr defaultRowHeight="14.4" x14ac:dyDescent="0.3"/>
  <cols>
    <col min="1" max="1" width="14.44140625" bestFit="1" customWidth="1"/>
    <col min="2" max="2" width="11.5546875" bestFit="1" customWidth="1"/>
    <col min="3" max="3" width="11.5546875" customWidth="1"/>
    <col min="4" max="4" width="9.109375" style="31"/>
    <col min="7" max="7" width="11.5546875" bestFit="1" customWidth="1"/>
    <col min="8" max="8" width="26.44140625" bestFit="1" customWidth="1"/>
    <col min="9" max="9" width="21.44140625" bestFit="1" customWidth="1"/>
  </cols>
  <sheetData>
    <row r="1" spans="1:12" x14ac:dyDescent="0.3">
      <c r="A1" s="9" t="s">
        <v>136</v>
      </c>
      <c r="B1" s="9" t="s">
        <v>172</v>
      </c>
      <c r="C1" s="9" t="s">
        <v>173</v>
      </c>
      <c r="D1" s="13" t="s">
        <v>171</v>
      </c>
      <c r="E1" s="9" t="s">
        <v>190</v>
      </c>
      <c r="F1" s="9" t="s">
        <v>197</v>
      </c>
      <c r="G1" s="9" t="s">
        <v>89</v>
      </c>
      <c r="H1" s="9" t="s">
        <v>300</v>
      </c>
      <c r="I1" s="9" t="s">
        <v>307</v>
      </c>
      <c r="L1" s="9" t="s">
        <v>1039</v>
      </c>
    </row>
    <row r="2" spans="1:12" x14ac:dyDescent="0.3">
      <c r="A2" t="s">
        <v>112</v>
      </c>
      <c r="B2" t="s">
        <v>168</v>
      </c>
      <c r="C2" t="s">
        <v>169</v>
      </c>
      <c r="D2" s="31">
        <v>2017</v>
      </c>
      <c r="E2" t="s">
        <v>72</v>
      </c>
      <c r="F2" t="s">
        <v>198</v>
      </c>
      <c r="G2" t="s">
        <v>89</v>
      </c>
      <c r="H2" t="s">
        <v>111</v>
      </c>
      <c r="I2" t="s">
        <v>121</v>
      </c>
      <c r="K2" t="s">
        <v>72</v>
      </c>
      <c r="L2" t="s">
        <v>1040</v>
      </c>
    </row>
    <row r="3" spans="1:12" x14ac:dyDescent="0.3">
      <c r="A3" t="s">
        <v>113</v>
      </c>
      <c r="B3" t="s">
        <v>174</v>
      </c>
      <c r="C3" t="s">
        <v>170</v>
      </c>
      <c r="D3" s="31">
        <v>2018</v>
      </c>
      <c r="E3" t="s">
        <v>73</v>
      </c>
      <c r="F3" t="s">
        <v>199</v>
      </c>
      <c r="G3" t="s">
        <v>241</v>
      </c>
      <c r="H3" t="s">
        <v>115</v>
      </c>
      <c r="I3" t="s">
        <v>122</v>
      </c>
      <c r="K3" t="s">
        <v>219</v>
      </c>
      <c r="L3" t="s">
        <v>1041</v>
      </c>
    </row>
    <row r="4" spans="1:12" x14ac:dyDescent="0.3">
      <c r="A4" t="s">
        <v>114</v>
      </c>
      <c r="B4" t="s">
        <v>175</v>
      </c>
      <c r="D4" s="31">
        <v>2019</v>
      </c>
      <c r="E4" t="s">
        <v>74</v>
      </c>
      <c r="H4" t="s">
        <v>116</v>
      </c>
      <c r="I4" t="s">
        <v>123</v>
      </c>
      <c r="K4" t="s">
        <v>74</v>
      </c>
      <c r="L4" t="s">
        <v>1042</v>
      </c>
    </row>
    <row r="5" spans="1:12" x14ac:dyDescent="0.3">
      <c r="A5" t="s">
        <v>102</v>
      </c>
      <c r="D5" s="31">
        <v>2020</v>
      </c>
      <c r="H5" t="s">
        <v>117</v>
      </c>
      <c r="I5" t="s">
        <v>124</v>
      </c>
      <c r="L5" t="s">
        <v>1043</v>
      </c>
    </row>
    <row r="6" spans="1:12" x14ac:dyDescent="0.3">
      <c r="A6" t="s">
        <v>165</v>
      </c>
      <c r="D6" s="31">
        <v>2021</v>
      </c>
      <c r="H6" t="s">
        <v>118</v>
      </c>
      <c r="I6" t="s">
        <v>125</v>
      </c>
    </row>
    <row r="7" spans="1:12" x14ac:dyDescent="0.3">
      <c r="A7" t="s">
        <v>166</v>
      </c>
      <c r="D7" s="31">
        <v>2022</v>
      </c>
      <c r="H7" t="s">
        <v>119</v>
      </c>
      <c r="I7" t="s">
        <v>126</v>
      </c>
    </row>
    <row r="8" spans="1:12" x14ac:dyDescent="0.3">
      <c r="D8" s="31">
        <v>2023</v>
      </c>
    </row>
    <row r="9" spans="1:12" x14ac:dyDescent="0.3">
      <c r="D9" s="31">
        <v>2024</v>
      </c>
    </row>
    <row r="10" spans="1:12" x14ac:dyDescent="0.3">
      <c r="D10" s="31">
        <v>2025</v>
      </c>
    </row>
    <row r="11" spans="1:12" x14ac:dyDescent="0.3">
      <c r="D11" s="31">
        <v>2026</v>
      </c>
    </row>
    <row r="12" spans="1:12" x14ac:dyDescent="0.3">
      <c r="D12" s="31">
        <v>2027</v>
      </c>
    </row>
    <row r="13" spans="1:12" x14ac:dyDescent="0.3">
      <c r="D13" s="31">
        <v>2028</v>
      </c>
    </row>
    <row r="14" spans="1:12" x14ac:dyDescent="0.3">
      <c r="D14" s="31">
        <v>2029</v>
      </c>
    </row>
    <row r="15" spans="1:12" x14ac:dyDescent="0.3">
      <c r="D15" s="31">
        <v>2030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0"/>
  </sheetPr>
  <dimension ref="A1:B28"/>
  <sheetViews>
    <sheetView workbookViewId="0">
      <selection activeCell="B111" sqref="B111"/>
    </sheetView>
  </sheetViews>
  <sheetFormatPr defaultRowHeight="14.4" x14ac:dyDescent="0.3"/>
  <cols>
    <col min="1" max="1" width="31.109375" bestFit="1" customWidth="1"/>
  </cols>
  <sheetData>
    <row r="1" spans="1:2" x14ac:dyDescent="0.3">
      <c r="A1" s="176" t="s">
        <v>728</v>
      </c>
      <c r="B1" s="177" t="s">
        <v>915</v>
      </c>
    </row>
    <row r="2" spans="1:2" x14ac:dyDescent="0.3">
      <c r="A2" s="178" t="s">
        <v>750</v>
      </c>
      <c r="B2" s="179" t="s">
        <v>838</v>
      </c>
    </row>
    <row r="3" spans="1:2" x14ac:dyDescent="0.3">
      <c r="A3" s="178" t="s">
        <v>742</v>
      </c>
      <c r="B3" s="179" t="s">
        <v>830</v>
      </c>
    </row>
    <row r="4" spans="1:2" x14ac:dyDescent="0.3">
      <c r="A4" s="178" t="s">
        <v>743</v>
      </c>
      <c r="B4" s="179" t="s">
        <v>832</v>
      </c>
    </row>
    <row r="5" spans="1:2" x14ac:dyDescent="0.3">
      <c r="A5" s="178" t="s">
        <v>759</v>
      </c>
      <c r="B5" s="179" t="s">
        <v>842</v>
      </c>
    </row>
    <row r="6" spans="1:2" x14ac:dyDescent="0.3">
      <c r="A6" s="178" t="s">
        <v>732</v>
      </c>
      <c r="B6" s="179" t="s">
        <v>826</v>
      </c>
    </row>
    <row r="7" spans="1:2" x14ac:dyDescent="0.3">
      <c r="A7" s="178" t="s">
        <v>738</v>
      </c>
      <c r="B7" s="179" t="s">
        <v>828</v>
      </c>
    </row>
    <row r="8" spans="1:2" x14ac:dyDescent="0.3">
      <c r="A8" s="178" t="s">
        <v>746</v>
      </c>
      <c r="B8" s="179" t="s">
        <v>834</v>
      </c>
    </row>
    <row r="9" spans="1:2" x14ac:dyDescent="0.3">
      <c r="A9" s="178" t="s">
        <v>747</v>
      </c>
      <c r="B9" s="179" t="s">
        <v>836</v>
      </c>
    </row>
    <row r="11" spans="1:2" x14ac:dyDescent="0.3">
      <c r="A11" s="176" t="s">
        <v>730</v>
      </c>
      <c r="B11" s="180" t="s">
        <v>916</v>
      </c>
    </row>
    <row r="12" spans="1:2" x14ac:dyDescent="0.3">
      <c r="A12" s="181" t="s">
        <v>798</v>
      </c>
      <c r="B12" s="182">
        <v>1</v>
      </c>
    </row>
    <row r="13" spans="1:2" x14ac:dyDescent="0.3">
      <c r="A13" s="181" t="s">
        <v>805</v>
      </c>
      <c r="B13" s="182">
        <v>2</v>
      </c>
    </row>
    <row r="14" spans="1:2" x14ac:dyDescent="0.3">
      <c r="A14" s="181" t="s">
        <v>917</v>
      </c>
      <c r="B14" s="182">
        <v>3</v>
      </c>
    </row>
    <row r="15" spans="1:2" x14ac:dyDescent="0.3">
      <c r="A15" s="181" t="s">
        <v>813</v>
      </c>
      <c r="B15" s="182">
        <v>4</v>
      </c>
    </row>
    <row r="16" spans="1:2" x14ac:dyDescent="0.3">
      <c r="A16" s="181" t="s">
        <v>803</v>
      </c>
      <c r="B16" s="179">
        <v>5</v>
      </c>
    </row>
    <row r="17" spans="1:2" x14ac:dyDescent="0.3">
      <c r="A17" s="181" t="s">
        <v>784</v>
      </c>
      <c r="B17" s="182">
        <v>6</v>
      </c>
    </row>
    <row r="18" spans="1:2" x14ac:dyDescent="0.3">
      <c r="A18" s="181" t="s">
        <v>771</v>
      </c>
      <c r="B18" s="182">
        <v>7</v>
      </c>
    </row>
    <row r="19" spans="1:2" x14ac:dyDescent="0.3">
      <c r="A19" s="181" t="s">
        <v>764</v>
      </c>
      <c r="B19" s="182">
        <v>8</v>
      </c>
    </row>
    <row r="20" spans="1:2" x14ac:dyDescent="0.3">
      <c r="A20" s="181" t="s">
        <v>781</v>
      </c>
      <c r="B20" s="182">
        <v>9</v>
      </c>
    </row>
    <row r="21" spans="1:2" x14ac:dyDescent="0.3">
      <c r="A21" s="181" t="s">
        <v>776</v>
      </c>
      <c r="B21" s="179">
        <v>10</v>
      </c>
    </row>
    <row r="22" spans="1:2" x14ac:dyDescent="0.3">
      <c r="A22" s="181" t="s">
        <v>809</v>
      </c>
      <c r="B22" s="182">
        <v>11</v>
      </c>
    </row>
    <row r="23" spans="1:2" x14ac:dyDescent="0.3">
      <c r="A23" s="181" t="s">
        <v>811</v>
      </c>
      <c r="B23" s="182">
        <v>12</v>
      </c>
    </row>
    <row r="24" spans="1:2" x14ac:dyDescent="0.3">
      <c r="A24" s="181" t="s">
        <v>807</v>
      </c>
      <c r="B24" s="182">
        <v>13</v>
      </c>
    </row>
    <row r="25" spans="1:2" x14ac:dyDescent="0.3">
      <c r="A25" s="181" t="s">
        <v>733</v>
      </c>
      <c r="B25" s="182">
        <v>14</v>
      </c>
    </row>
    <row r="26" spans="1:2" x14ac:dyDescent="0.3">
      <c r="A26" s="181" t="s">
        <v>762</v>
      </c>
      <c r="B26" s="182">
        <v>15</v>
      </c>
    </row>
    <row r="27" spans="1:2" x14ac:dyDescent="0.3">
      <c r="A27" s="181" t="s">
        <v>815</v>
      </c>
      <c r="B27" s="182">
        <v>16</v>
      </c>
    </row>
    <row r="28" spans="1:2" x14ac:dyDescent="0.3">
      <c r="A28" s="181" t="s">
        <v>752</v>
      </c>
      <c r="B28" s="182">
        <v>17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0"/>
  </sheetPr>
  <dimension ref="A1:U45"/>
  <sheetViews>
    <sheetView workbookViewId="0">
      <selection activeCell="B111" sqref="B111"/>
    </sheetView>
  </sheetViews>
  <sheetFormatPr defaultRowHeight="14.4" x14ac:dyDescent="0.3"/>
  <sheetData>
    <row r="1" spans="1:21" s="226" customFormat="1" ht="13.5" customHeight="1" thickTop="1" x14ac:dyDescent="0.25">
      <c r="A1" s="218" t="s">
        <v>1085</v>
      </c>
      <c r="B1" s="219"/>
      <c r="C1" s="220"/>
      <c r="D1" s="221"/>
      <c r="E1" s="220"/>
      <c r="F1" s="220"/>
      <c r="G1" s="222"/>
      <c r="H1" s="220"/>
      <c r="I1" s="220"/>
      <c r="J1" s="222"/>
      <c r="K1" s="222"/>
      <c r="L1" s="220"/>
      <c r="M1" s="220"/>
      <c r="N1" s="220"/>
      <c r="O1" s="222"/>
      <c r="P1" s="220"/>
      <c r="Q1" s="223" t="s">
        <v>1086</v>
      </c>
      <c r="R1" s="224"/>
      <c r="S1" s="224"/>
      <c r="T1" s="224"/>
      <c r="U1" s="225"/>
    </row>
    <row r="2" spans="1:21" s="226" customFormat="1" ht="13.5" customHeight="1" thickBot="1" x14ac:dyDescent="0.3">
      <c r="A2" s="227" t="s">
        <v>1087</v>
      </c>
      <c r="B2" s="228"/>
      <c r="C2" s="229"/>
      <c r="D2" s="230"/>
      <c r="E2" s="229"/>
      <c r="F2" s="229"/>
      <c r="G2" s="229"/>
      <c r="H2" s="229"/>
      <c r="I2" s="229"/>
      <c r="J2" s="231"/>
      <c r="K2" s="231"/>
      <c r="L2" s="229"/>
      <c r="M2" s="229"/>
      <c r="N2" s="229"/>
      <c r="O2" s="229"/>
      <c r="P2" s="229"/>
      <c r="Q2" s="232" t="str">
        <f>CONCATENATE("(per household, ",$B$14," prices, ",$B$15," values)")</f>
        <v>(per household, 52 prices, 53 values)</v>
      </c>
      <c r="R2" s="233"/>
      <c r="S2" s="233"/>
      <c r="T2" s="233"/>
      <c r="U2" s="234"/>
    </row>
    <row r="3" spans="1:21" s="226" customFormat="1" ht="13.5" customHeight="1" thickTop="1" x14ac:dyDescent="0.25">
      <c r="A3" s="235"/>
      <c r="B3" s="236" t="s">
        <v>1088</v>
      </c>
      <c r="C3" s="237"/>
      <c r="D3" s="238"/>
      <c r="E3" s="239"/>
      <c r="F3" s="239" t="s">
        <v>1089</v>
      </c>
      <c r="G3" s="239"/>
      <c r="H3" s="240"/>
      <c r="I3" s="238"/>
      <c r="J3" s="239"/>
      <c r="K3" s="241" t="s">
        <v>1090</v>
      </c>
      <c r="L3" s="239"/>
      <c r="M3" s="238"/>
      <c r="N3" s="239"/>
      <c r="O3" s="241" t="s">
        <v>1091</v>
      </c>
      <c r="P3" s="242"/>
      <c r="Q3" s="236" t="s">
        <v>1092</v>
      </c>
      <c r="R3" s="237"/>
      <c r="S3" s="238"/>
      <c r="T3" s="239" t="s">
        <v>1093</v>
      </c>
      <c r="U3" s="242"/>
    </row>
    <row r="4" spans="1:21" s="226" customFormat="1" ht="15.75" customHeight="1" x14ac:dyDescent="0.25">
      <c r="A4" s="243"/>
      <c r="B4" s="244"/>
      <c r="C4" s="245"/>
      <c r="D4" s="246"/>
      <c r="E4" s="247"/>
      <c r="F4" s="247"/>
      <c r="G4" s="247"/>
      <c r="H4" s="248" t="s">
        <v>1094</v>
      </c>
      <c r="I4" s="246"/>
      <c r="J4" s="247"/>
      <c r="K4" s="247"/>
      <c r="L4" s="247"/>
      <c r="M4" s="246"/>
      <c r="N4" s="247"/>
      <c r="O4" s="247"/>
      <c r="P4" s="249"/>
      <c r="Q4" s="244"/>
      <c r="R4" s="245"/>
      <c r="S4" s="246"/>
      <c r="T4" s="247"/>
      <c r="U4" s="249"/>
    </row>
    <row r="5" spans="1:21" s="226" customFormat="1" ht="13.5" customHeight="1" thickBot="1" x14ac:dyDescent="0.3">
      <c r="A5" s="250"/>
      <c r="B5" s="251" t="s">
        <v>72</v>
      </c>
      <c r="C5" s="252" t="s">
        <v>74</v>
      </c>
      <c r="D5" s="253" t="s">
        <v>1095</v>
      </c>
      <c r="E5" s="254" t="s">
        <v>1096</v>
      </c>
      <c r="F5" s="254" t="s">
        <v>1097</v>
      </c>
      <c r="G5" s="254" t="s">
        <v>1098</v>
      </c>
      <c r="H5" s="255" t="s">
        <v>1099</v>
      </c>
      <c r="I5" s="253" t="s">
        <v>1095</v>
      </c>
      <c r="J5" s="254" t="s">
        <v>1096</v>
      </c>
      <c r="K5" s="254" t="s">
        <v>1097</v>
      </c>
      <c r="L5" s="254" t="s">
        <v>1098</v>
      </c>
      <c r="M5" s="253" t="s">
        <v>1095</v>
      </c>
      <c r="N5" s="254" t="s">
        <v>1096</v>
      </c>
      <c r="O5" s="254" t="s">
        <v>1097</v>
      </c>
      <c r="P5" s="256" t="s">
        <v>1098</v>
      </c>
      <c r="Q5" s="251" t="s">
        <v>72</v>
      </c>
      <c r="R5" s="252" t="s">
        <v>74</v>
      </c>
      <c r="S5" s="253" t="s">
        <v>1089</v>
      </c>
      <c r="T5" s="254" t="s">
        <v>1090</v>
      </c>
      <c r="U5" s="256" t="s">
        <v>1091</v>
      </c>
    </row>
    <row r="6" spans="1:21" s="226" customFormat="1" ht="13.5" customHeight="1" thickTop="1" x14ac:dyDescent="0.25">
      <c r="A6" s="257"/>
      <c r="B6" s="258"/>
      <c r="C6" s="259" t="s">
        <v>1100</v>
      </c>
      <c r="D6" s="260"/>
      <c r="E6" s="261"/>
      <c r="F6" s="262"/>
      <c r="G6" s="263"/>
      <c r="H6" s="258"/>
      <c r="I6" s="264"/>
      <c r="J6" s="265"/>
      <c r="K6" s="266"/>
      <c r="L6" s="267"/>
      <c r="M6" s="268"/>
      <c r="N6" s="269"/>
      <c r="O6" s="270"/>
      <c r="P6" s="271"/>
      <c r="Q6" s="258"/>
      <c r="R6" s="259" t="s">
        <v>1100</v>
      </c>
      <c r="S6" s="260"/>
      <c r="T6" s="261"/>
      <c r="U6" s="272"/>
    </row>
    <row r="7" spans="1:21" s="226" customFormat="1" ht="13.5" customHeight="1" x14ac:dyDescent="0.25">
      <c r="A7" s="273"/>
      <c r="B7" s="258">
        <v>45</v>
      </c>
      <c r="C7" s="259">
        <v>46</v>
      </c>
      <c r="D7" s="274">
        <v>10.024365332919309</v>
      </c>
      <c r="E7" s="275">
        <v>0</v>
      </c>
      <c r="F7" s="275">
        <v>0</v>
      </c>
      <c r="G7" s="275">
        <v>0</v>
      </c>
      <c r="H7" s="275">
        <v>0</v>
      </c>
      <c r="I7" s="274">
        <v>3.4557150194862882</v>
      </c>
      <c r="J7" s="275">
        <v>0</v>
      </c>
      <c r="K7" s="275">
        <v>0</v>
      </c>
      <c r="L7" s="275">
        <v>0</v>
      </c>
      <c r="M7" s="274">
        <v>13.833305177970946</v>
      </c>
      <c r="N7" s="275">
        <v>0</v>
      </c>
      <c r="O7" s="275">
        <v>0</v>
      </c>
      <c r="P7" s="276">
        <v>0</v>
      </c>
      <c r="Q7" s="258">
        <v>45</v>
      </c>
      <c r="R7" s="259">
        <v>46</v>
      </c>
      <c r="S7" s="274">
        <v>25.867864710248501</v>
      </c>
      <c r="T7" s="275">
        <v>12.040461477155187</v>
      </c>
      <c r="U7" s="276">
        <v>33.601009205775831</v>
      </c>
    </row>
    <row r="8" spans="1:21" s="226" customFormat="1" ht="13.5" customHeight="1" x14ac:dyDescent="0.25">
      <c r="A8" s="273"/>
      <c r="B8" s="258">
        <v>46</v>
      </c>
      <c r="C8" s="259">
        <v>47</v>
      </c>
      <c r="D8" s="274">
        <v>10.209311216752594</v>
      </c>
      <c r="E8" s="275">
        <v>0</v>
      </c>
      <c r="F8" s="275">
        <v>0</v>
      </c>
      <c r="G8" s="275">
        <v>0</v>
      </c>
      <c r="H8" s="275">
        <v>0</v>
      </c>
      <c r="I8" s="274">
        <v>3.4965887447083301</v>
      </c>
      <c r="J8" s="275">
        <v>0</v>
      </c>
      <c r="K8" s="275">
        <v>0</v>
      </c>
      <c r="L8" s="275">
        <v>0</v>
      </c>
      <c r="M8" s="274">
        <v>15.702215429146623</v>
      </c>
      <c r="N8" s="275">
        <v>0</v>
      </c>
      <c r="O8" s="275">
        <v>0</v>
      </c>
      <c r="P8" s="276">
        <v>0</v>
      </c>
      <c r="Q8" s="258">
        <v>46</v>
      </c>
      <c r="R8" s="259">
        <v>47</v>
      </c>
      <c r="S8" s="274">
        <v>28.411346941403156</v>
      </c>
      <c r="T8" s="275">
        <v>13.339588673282867</v>
      </c>
      <c r="U8" s="276">
        <v>36.13764491679273</v>
      </c>
    </row>
    <row r="9" spans="1:21" s="226" customFormat="1" ht="13.5" customHeight="1" x14ac:dyDescent="0.25">
      <c r="A9" s="273"/>
      <c r="B9" s="258">
        <v>47</v>
      </c>
      <c r="C9" s="259">
        <v>48</v>
      </c>
      <c r="D9" s="274">
        <v>10.506991312137627</v>
      </c>
      <c r="E9" s="275">
        <v>0</v>
      </c>
      <c r="F9" s="275">
        <v>2.3065900721028902</v>
      </c>
      <c r="G9" s="275">
        <v>3.4957708825977156</v>
      </c>
      <c r="H9" s="275">
        <v>0</v>
      </c>
      <c r="I9" s="274">
        <v>3.6436666683806203</v>
      </c>
      <c r="J9" s="275">
        <v>0</v>
      </c>
      <c r="K9" s="275">
        <v>0</v>
      </c>
      <c r="L9" s="275">
        <v>0</v>
      </c>
      <c r="M9" s="274">
        <v>17.557629722019442</v>
      </c>
      <c r="N9" s="275">
        <v>0</v>
      </c>
      <c r="O9" s="275">
        <v>0</v>
      </c>
      <c r="P9" s="276">
        <v>0</v>
      </c>
      <c r="Q9" s="258">
        <v>47</v>
      </c>
      <c r="R9" s="259">
        <v>48</v>
      </c>
      <c r="S9" s="274">
        <v>30.954829172555979</v>
      </c>
      <c r="T9" s="275">
        <v>14.638715869410699</v>
      </c>
      <c r="U9" s="276">
        <v>38.67428062780813</v>
      </c>
    </row>
    <row r="10" spans="1:21" s="226" customFormat="1" ht="13.5" customHeight="1" x14ac:dyDescent="0.25">
      <c r="A10" s="273"/>
      <c r="B10" s="258">
        <v>48</v>
      </c>
      <c r="C10" s="259">
        <v>49</v>
      </c>
      <c r="D10" s="274">
        <v>10.917405619074621</v>
      </c>
      <c r="E10" s="275">
        <v>0</v>
      </c>
      <c r="F10" s="275">
        <v>2.3123780976595234</v>
      </c>
      <c r="G10" s="275">
        <v>3.5032285858231185</v>
      </c>
      <c r="H10" s="275">
        <v>0</v>
      </c>
      <c r="I10" s="274">
        <v>3.896948790503143</v>
      </c>
      <c r="J10" s="275">
        <v>0</v>
      </c>
      <c r="K10" s="275">
        <v>0</v>
      </c>
      <c r="L10" s="275">
        <v>0</v>
      </c>
      <c r="M10" s="274">
        <v>19.399548056589413</v>
      </c>
      <c r="N10" s="275">
        <v>0</v>
      </c>
      <c r="O10" s="275">
        <v>0</v>
      </c>
      <c r="P10" s="276">
        <v>0</v>
      </c>
      <c r="Q10" s="258">
        <v>48</v>
      </c>
      <c r="R10" s="259">
        <v>49</v>
      </c>
      <c r="S10" s="274">
        <v>33.498311403710943</v>
      </c>
      <c r="T10" s="275">
        <v>15.937843065538228</v>
      </c>
      <c r="U10" s="276">
        <v>41.210916338824426</v>
      </c>
    </row>
    <row r="11" spans="1:21" s="226" customFormat="1" ht="13.5" customHeight="1" x14ac:dyDescent="0.25">
      <c r="A11" s="273"/>
      <c r="B11" s="258">
        <v>49</v>
      </c>
      <c r="C11" s="259">
        <v>50</v>
      </c>
      <c r="D11" s="274">
        <v>11.440554137563391</v>
      </c>
      <c r="E11" s="275">
        <v>0</v>
      </c>
      <c r="F11" s="275">
        <v>2.3181825447219362</v>
      </c>
      <c r="G11" s="275">
        <v>3.5107028772572306</v>
      </c>
      <c r="H11" s="275">
        <v>0</v>
      </c>
      <c r="I11" s="274">
        <v>4.2564351110759056</v>
      </c>
      <c r="J11" s="275">
        <v>0</v>
      </c>
      <c r="K11" s="275">
        <v>0</v>
      </c>
      <c r="L11" s="275">
        <v>0</v>
      </c>
      <c r="M11" s="274">
        <v>21.227970432856512</v>
      </c>
      <c r="N11" s="275">
        <v>0</v>
      </c>
      <c r="O11" s="275">
        <v>0</v>
      </c>
      <c r="P11" s="276">
        <v>0</v>
      </c>
      <c r="Q11" s="258">
        <v>49</v>
      </c>
      <c r="R11" s="259">
        <v>50</v>
      </c>
      <c r="S11" s="274">
        <v>36.041793634864668</v>
      </c>
      <c r="T11" s="275">
        <v>17.236970261666066</v>
      </c>
      <c r="U11" s="276">
        <v>43.747552049841346</v>
      </c>
    </row>
    <row r="12" spans="1:21" s="226" customFormat="1" ht="13.5" customHeight="1" x14ac:dyDescent="0.25">
      <c r="A12" s="273"/>
      <c r="B12" s="258">
        <v>50</v>
      </c>
      <c r="C12" s="259">
        <v>51</v>
      </c>
      <c r="D12" s="274">
        <v>12.076436867603972</v>
      </c>
      <c r="E12" s="275">
        <v>0</v>
      </c>
      <c r="F12" s="275">
        <v>2.3240034661643825</v>
      </c>
      <c r="G12" s="275">
        <v>3.5181937952839695</v>
      </c>
      <c r="H12" s="275">
        <v>0</v>
      </c>
      <c r="I12" s="274">
        <v>4.7221256300989154</v>
      </c>
      <c r="J12" s="275">
        <v>0</v>
      </c>
      <c r="K12" s="275">
        <v>2.5129068087938351</v>
      </c>
      <c r="L12" s="275">
        <v>3.8071516927566478</v>
      </c>
      <c r="M12" s="274">
        <v>23.042896850820771</v>
      </c>
      <c r="N12" s="275">
        <v>0</v>
      </c>
      <c r="O12" s="275">
        <v>4.4801915595551023</v>
      </c>
      <c r="P12" s="276">
        <v>6.773269454867334</v>
      </c>
      <c r="Q12" s="258">
        <v>50</v>
      </c>
      <c r="R12" s="259">
        <v>51</v>
      </c>
      <c r="S12" s="274">
        <v>38.585275866018712</v>
      </c>
      <c r="T12" s="275">
        <v>18.536097457794195</v>
      </c>
      <c r="U12" s="276">
        <v>46.284187760857037</v>
      </c>
    </row>
    <row r="13" spans="1:21" s="226" customFormat="1" ht="13.5" customHeight="1" x14ac:dyDescent="0.25">
      <c r="A13" s="273"/>
      <c r="B13" s="258">
        <v>51</v>
      </c>
      <c r="C13" s="259">
        <v>52</v>
      </c>
      <c r="D13" s="274">
        <v>12.825053809196325</v>
      </c>
      <c r="E13" s="275">
        <v>0</v>
      </c>
      <c r="F13" s="275">
        <v>2.3298409150516841</v>
      </c>
      <c r="G13" s="275">
        <v>3.5257013783791185</v>
      </c>
      <c r="H13" s="275">
        <v>0</v>
      </c>
      <c r="I13" s="274">
        <v>5.2940203475721619</v>
      </c>
      <c r="J13" s="275">
        <v>0</v>
      </c>
      <c r="K13" s="275">
        <v>2.5197637709692939</v>
      </c>
      <c r="L13" s="275">
        <v>3.8159815249761238</v>
      </c>
      <c r="M13" s="274">
        <v>24.844327310482178</v>
      </c>
      <c r="N13" s="275">
        <v>0</v>
      </c>
      <c r="O13" s="275">
        <v>4.5020156746203428</v>
      </c>
      <c r="P13" s="276">
        <v>6.8011932443432705</v>
      </c>
      <c r="Q13" s="258">
        <v>51</v>
      </c>
      <c r="R13" s="259">
        <v>52</v>
      </c>
      <c r="S13" s="274">
        <v>41.128758097172764</v>
      </c>
      <c r="T13" s="275">
        <v>19.835224653921422</v>
      </c>
      <c r="U13" s="276">
        <v>48.820823471873943</v>
      </c>
    </row>
    <row r="14" spans="1:21" s="226" customFormat="1" ht="13.5" customHeight="1" x14ac:dyDescent="0.25">
      <c r="A14" s="273"/>
      <c r="B14" s="258">
        <v>52</v>
      </c>
      <c r="C14" s="259">
        <v>53</v>
      </c>
      <c r="D14" s="274">
        <v>13.686404962340628</v>
      </c>
      <c r="E14" s="275">
        <v>0</v>
      </c>
      <c r="F14" s="275">
        <v>2.3356949446401041</v>
      </c>
      <c r="G14" s="275">
        <v>3.533225665110808</v>
      </c>
      <c r="H14" s="275">
        <v>22.777468757455061</v>
      </c>
      <c r="I14" s="274">
        <v>5.9721192634956584</v>
      </c>
      <c r="J14" s="275">
        <v>0</v>
      </c>
      <c r="K14" s="275">
        <v>2.526641889736839</v>
      </c>
      <c r="L14" s="275">
        <v>3.8248327092580068</v>
      </c>
      <c r="M14" s="274">
        <v>26.632261811840724</v>
      </c>
      <c r="N14" s="275">
        <v>0</v>
      </c>
      <c r="O14" s="275">
        <v>4.5239604779448506</v>
      </c>
      <c r="P14" s="276">
        <v>6.8292371629061028</v>
      </c>
      <c r="Q14" s="258">
        <v>52</v>
      </c>
      <c r="R14" s="259">
        <v>53</v>
      </c>
      <c r="S14" s="274">
        <v>43.672240328325287</v>
      </c>
      <c r="T14" s="275">
        <v>21.134351850049558</v>
      </c>
      <c r="U14" s="276">
        <v>51.357459182889642</v>
      </c>
    </row>
    <row r="15" spans="1:21" s="226" customFormat="1" ht="13.5" customHeight="1" x14ac:dyDescent="0.25">
      <c r="A15" s="273"/>
      <c r="B15" s="258">
        <v>53</v>
      </c>
      <c r="C15" s="259">
        <v>54</v>
      </c>
      <c r="D15" s="274">
        <v>14.660490327036712</v>
      </c>
      <c r="E15" s="275">
        <v>0</v>
      </c>
      <c r="F15" s="275">
        <v>2.3415656083781702</v>
      </c>
      <c r="G15" s="275">
        <v>3.5407666941397049</v>
      </c>
      <c r="H15" s="275">
        <v>24.837689364690988</v>
      </c>
      <c r="I15" s="274">
        <v>6.7564223778693906</v>
      </c>
      <c r="J15" s="275">
        <v>0</v>
      </c>
      <c r="K15" s="275">
        <v>2.5335412391802317</v>
      </c>
      <c r="L15" s="275">
        <v>3.8337052993153877</v>
      </c>
      <c r="M15" s="274">
        <v>28.406700354896405</v>
      </c>
      <c r="N15" s="275">
        <v>0</v>
      </c>
      <c r="O15" s="275">
        <v>4.5460267298215964</v>
      </c>
      <c r="P15" s="276">
        <v>6.8574017485792096</v>
      </c>
      <c r="Q15" s="258">
        <v>53</v>
      </c>
      <c r="R15" s="259">
        <v>54</v>
      </c>
      <c r="S15" s="274">
        <v>46.215722559480859</v>
      </c>
      <c r="T15" s="275">
        <v>22.433479046177087</v>
      </c>
      <c r="U15" s="276">
        <v>53.894094893906555</v>
      </c>
    </row>
    <row r="16" spans="1:21" s="226" customFormat="1" ht="13.5" customHeight="1" x14ac:dyDescent="0.25">
      <c r="A16" s="273"/>
      <c r="B16" s="258">
        <v>54</v>
      </c>
      <c r="C16" s="259">
        <v>55</v>
      </c>
      <c r="D16" s="274">
        <v>15.74730990328465</v>
      </c>
      <c r="E16" s="275">
        <v>0</v>
      </c>
      <c r="F16" s="275">
        <v>2.3474529599072689</v>
      </c>
      <c r="G16" s="275">
        <v>3.5483245042192513</v>
      </c>
      <c r="H16" s="275">
        <v>26.897909971924186</v>
      </c>
      <c r="I16" s="274">
        <v>7.6469296906933497</v>
      </c>
      <c r="J16" s="275">
        <v>0</v>
      </c>
      <c r="K16" s="275">
        <v>2.5404618936740202</v>
      </c>
      <c r="L16" s="275">
        <v>3.8425993490018269</v>
      </c>
      <c r="M16" s="274">
        <v>30.167642939649237</v>
      </c>
      <c r="N16" s="275">
        <v>0</v>
      </c>
      <c r="O16" s="275">
        <v>4.56821519592134</v>
      </c>
      <c r="P16" s="276">
        <v>6.8856875418853187</v>
      </c>
      <c r="Q16" s="258">
        <v>54</v>
      </c>
      <c r="R16" s="259">
        <v>55</v>
      </c>
      <c r="S16" s="274">
        <v>48.759204790634591</v>
      </c>
      <c r="T16" s="275">
        <v>23.732606242304612</v>
      </c>
      <c r="U16" s="276">
        <v>56.430730604922253</v>
      </c>
    </row>
    <row r="17" spans="1:21" s="226" customFormat="1" ht="13.5" customHeight="1" x14ac:dyDescent="0.25">
      <c r="A17" s="273"/>
      <c r="B17" s="258">
        <v>55</v>
      </c>
      <c r="C17" s="259">
        <v>56</v>
      </c>
      <c r="D17" s="274">
        <v>16.946863691084175</v>
      </c>
      <c r="E17" s="275">
        <v>0</v>
      </c>
      <c r="F17" s="275">
        <v>2.3533570530625423</v>
      </c>
      <c r="G17" s="275">
        <v>3.5558991341956121</v>
      </c>
      <c r="H17" s="275">
        <v>28.95813057915981</v>
      </c>
      <c r="I17" s="274">
        <v>8.6436412019675721</v>
      </c>
      <c r="J17" s="275">
        <v>0</v>
      </c>
      <c r="K17" s="275">
        <v>2.5474039278844054</v>
      </c>
      <c r="L17" s="275">
        <v>3.8515149123110279</v>
      </c>
      <c r="M17" s="274">
        <v>31.915089566099191</v>
      </c>
      <c r="N17" s="275">
        <v>0</v>
      </c>
      <c r="O17" s="275">
        <v>4.5905266473347552</v>
      </c>
      <c r="P17" s="276">
        <v>6.9140950858591772</v>
      </c>
      <c r="Q17" s="258">
        <v>55</v>
      </c>
      <c r="R17" s="259">
        <v>56</v>
      </c>
      <c r="S17" s="274">
        <v>51.30268702178833</v>
      </c>
      <c r="T17" s="275">
        <v>25.031733438432749</v>
      </c>
      <c r="U17" s="276">
        <v>58.967366315938563</v>
      </c>
    </row>
    <row r="18" spans="1:21" s="226" customFormat="1" ht="13.5" customHeight="1" x14ac:dyDescent="0.25">
      <c r="A18" s="273"/>
      <c r="B18" s="258">
        <v>56</v>
      </c>
      <c r="C18" s="259">
        <v>57</v>
      </c>
      <c r="D18" s="274">
        <v>18.259151690435889</v>
      </c>
      <c r="E18" s="275">
        <v>1.3773400836548408</v>
      </c>
      <c r="F18" s="275">
        <v>2.3592779418737302</v>
      </c>
      <c r="G18" s="275">
        <v>3.5634906230087822</v>
      </c>
      <c r="H18" s="275">
        <v>31.018351186394209</v>
      </c>
      <c r="I18" s="274">
        <v>9.7465569116920232</v>
      </c>
      <c r="J18" s="275">
        <v>0</v>
      </c>
      <c r="K18" s="275">
        <v>2.5543674167708863</v>
      </c>
      <c r="L18" s="275">
        <v>3.8604520433779204</v>
      </c>
      <c r="M18" s="274">
        <v>33.649040234246364</v>
      </c>
      <c r="N18" s="275">
        <v>0</v>
      </c>
      <c r="O18" s="275">
        <v>4.6129618606136136</v>
      </c>
      <c r="P18" s="276">
        <v>6.9426249260583308</v>
      </c>
      <c r="Q18" s="258">
        <v>56</v>
      </c>
      <c r="R18" s="259">
        <v>57</v>
      </c>
      <c r="S18" s="274">
        <v>53.84616925294268</v>
      </c>
      <c r="T18" s="275">
        <v>26.330860634560576</v>
      </c>
      <c r="U18" s="276">
        <v>61.504002026954844</v>
      </c>
    </row>
    <row r="19" spans="1:21" s="226" customFormat="1" ht="13.5" customHeight="1" x14ac:dyDescent="0.25">
      <c r="A19" s="273"/>
      <c r="B19" s="258">
        <v>57</v>
      </c>
      <c r="C19" s="259">
        <v>58</v>
      </c>
      <c r="D19" s="274">
        <v>19.68417390133931</v>
      </c>
      <c r="E19" s="275">
        <v>2.7231681902027316</v>
      </c>
      <c r="F19" s="275">
        <v>2.3652156805655986</v>
      </c>
      <c r="G19" s="275">
        <v>3.5710990096914283</v>
      </c>
      <c r="H19" s="275">
        <v>33.078571793628619</v>
      </c>
      <c r="I19" s="274">
        <v>10.95567681986671</v>
      </c>
      <c r="J19" s="275">
        <v>0</v>
      </c>
      <c r="K19" s="275">
        <v>2.5613524355867154</v>
      </c>
      <c r="L19" s="275">
        <v>3.8694107964777533</v>
      </c>
      <c r="M19" s="274">
        <v>35.369494944090548</v>
      </c>
      <c r="N19" s="275">
        <v>0</v>
      </c>
      <c r="O19" s="275">
        <v>4.6355216178137777</v>
      </c>
      <c r="P19" s="276">
        <v>6.9712776105761609</v>
      </c>
      <c r="Q19" s="258">
        <v>57</v>
      </c>
      <c r="R19" s="259">
        <v>58</v>
      </c>
      <c r="S19" s="274">
        <v>56.389651484095204</v>
      </c>
      <c r="T19" s="275">
        <v>27.629987830688108</v>
      </c>
      <c r="U19" s="276">
        <v>64.040637737971167</v>
      </c>
    </row>
    <row r="20" spans="1:21" s="226" customFormat="1" ht="13.5" customHeight="1" x14ac:dyDescent="0.25">
      <c r="A20" s="273"/>
      <c r="B20" s="258">
        <v>58</v>
      </c>
      <c r="C20" s="259">
        <v>59</v>
      </c>
      <c r="D20" s="274">
        <v>21.221930323794489</v>
      </c>
      <c r="E20" s="275">
        <v>3.8559758148962815</v>
      </c>
      <c r="F20" s="275">
        <v>2.3711703235591246</v>
      </c>
      <c r="G20" s="275">
        <v>3.5787243333705097</v>
      </c>
      <c r="H20" s="275">
        <v>35.138792400863323</v>
      </c>
      <c r="I20" s="274">
        <v>12.271000926491661</v>
      </c>
      <c r="J20" s="275">
        <v>1.3773400836548408</v>
      </c>
      <c r="K20" s="275">
        <v>2.5683590598816117</v>
      </c>
      <c r="L20" s="275">
        <v>3.8783912260286635</v>
      </c>
      <c r="M20" s="274">
        <v>37.076453695632026</v>
      </c>
      <c r="N20" s="275">
        <v>1.3773400836548408</v>
      </c>
      <c r="O20" s="275">
        <v>4.6582067065376842</v>
      </c>
      <c r="P20" s="276">
        <v>7.0000536900540711</v>
      </c>
      <c r="Q20" s="258">
        <v>58</v>
      </c>
      <c r="R20" s="259">
        <v>59</v>
      </c>
      <c r="S20" s="274">
        <v>58.933133715250158</v>
      </c>
      <c r="T20" s="275">
        <v>28.929115026815943</v>
      </c>
      <c r="U20" s="276">
        <v>66.577273448987441</v>
      </c>
    </row>
    <row r="21" spans="1:21" s="226" customFormat="1" ht="13.5" customHeight="1" x14ac:dyDescent="0.25">
      <c r="A21" s="273"/>
      <c r="B21" s="258">
        <v>59</v>
      </c>
      <c r="C21" s="259">
        <v>60</v>
      </c>
      <c r="D21" s="274">
        <v>22.872420957801378</v>
      </c>
      <c r="E21" s="275">
        <v>5.0238777615394596</v>
      </c>
      <c r="F21" s="275">
        <v>2.3771419254720292</v>
      </c>
      <c r="G21" s="275">
        <v>3.5863666332665973</v>
      </c>
      <c r="H21" s="275">
        <v>37.199013008098035</v>
      </c>
      <c r="I21" s="274">
        <v>13.692529231566819</v>
      </c>
      <c r="J21" s="275">
        <v>2.7231681902027316</v>
      </c>
      <c r="K21" s="275">
        <v>2.5753873655013733</v>
      </c>
      <c r="L21" s="275">
        <v>3.8873933865896557</v>
      </c>
      <c r="M21" s="274">
        <v>38.769916488870543</v>
      </c>
      <c r="N21" s="275">
        <v>2.7231681902027316</v>
      </c>
      <c r="O21" s="275">
        <v>4.6810179199774682</v>
      </c>
      <c r="P21" s="276">
        <v>7.0289537176935886</v>
      </c>
      <c r="Q21" s="258">
        <v>59</v>
      </c>
      <c r="R21" s="259">
        <v>60</v>
      </c>
      <c r="S21" s="274">
        <v>61.476615946404493</v>
      </c>
      <c r="T21" s="275">
        <v>30.228242222944075</v>
      </c>
      <c r="U21" s="276">
        <v>69.113909160003146</v>
      </c>
    </row>
    <row r="22" spans="1:21" s="226" customFormat="1" ht="13.5" customHeight="1" x14ac:dyDescent="0.25">
      <c r="A22" s="273"/>
      <c r="B22" s="258">
        <v>60</v>
      </c>
      <c r="C22" s="259">
        <v>61</v>
      </c>
      <c r="D22" s="274">
        <v>24.635645803360365</v>
      </c>
      <c r="E22" s="275">
        <v>6.2268740301330885</v>
      </c>
      <c r="F22" s="275">
        <v>2.3831305411195629</v>
      </c>
      <c r="G22" s="275">
        <v>3.5940259486944779</v>
      </c>
      <c r="H22" s="275">
        <v>39.259233615333663</v>
      </c>
      <c r="I22" s="274">
        <v>15.220261735092222</v>
      </c>
      <c r="J22" s="275">
        <v>3.8559758148962815</v>
      </c>
      <c r="K22" s="275">
        <v>2.5824374285904308</v>
      </c>
      <c r="L22" s="275">
        <v>3.8964173328627352</v>
      </c>
      <c r="M22" s="274">
        <v>40.449883323806247</v>
      </c>
      <c r="N22" s="275">
        <v>3.8559758148962815</v>
      </c>
      <c r="O22" s="275">
        <v>4.7039560569579741</v>
      </c>
      <c r="P22" s="276">
        <v>7.057978249268035</v>
      </c>
      <c r="Q22" s="258">
        <v>60</v>
      </c>
      <c r="R22" s="259">
        <v>61</v>
      </c>
      <c r="S22" s="274">
        <v>64.020098177558225</v>
      </c>
      <c r="T22" s="275">
        <v>31.52736941907099</v>
      </c>
      <c r="U22" s="276">
        <v>71.650544871020671</v>
      </c>
    </row>
    <row r="23" spans="1:21" s="226" customFormat="1" ht="13.5" customHeight="1" x14ac:dyDescent="0.25">
      <c r="A23" s="273"/>
      <c r="B23" s="258">
        <v>61</v>
      </c>
      <c r="C23" s="259">
        <v>62</v>
      </c>
      <c r="D23" s="274">
        <v>26.511604860471152</v>
      </c>
      <c r="E23" s="275">
        <v>7.4649646206757279</v>
      </c>
      <c r="F23" s="275">
        <v>2.3891362255154331</v>
      </c>
      <c r="G23" s="275">
        <v>3.6017023190633459</v>
      </c>
      <c r="H23" s="275">
        <v>41.319454222566861</v>
      </c>
      <c r="I23" s="274">
        <v>16.854198437067922</v>
      </c>
      <c r="J23" s="275">
        <v>5.0238777615394596</v>
      </c>
      <c r="K23" s="275">
        <v>2.589509325592231</v>
      </c>
      <c r="L23" s="275">
        <v>3.9054631196920844</v>
      </c>
      <c r="M23" s="274">
        <v>42.116354200439083</v>
      </c>
      <c r="N23" s="275">
        <v>5.0238777615394596</v>
      </c>
      <c r="O23" s="275">
        <v>4.7270219219811045</v>
      </c>
      <c r="P23" s="276">
        <v>7.0871278431359643</v>
      </c>
      <c r="Q23" s="258">
        <v>61</v>
      </c>
      <c r="R23" s="259">
        <v>62</v>
      </c>
      <c r="S23" s="274">
        <v>66.563580408710749</v>
      </c>
      <c r="T23" s="275">
        <v>32.826496615199432</v>
      </c>
      <c r="U23" s="276">
        <v>74.187180582035751</v>
      </c>
    </row>
    <row r="24" spans="1:21" s="226" customFormat="1" ht="13.5" customHeight="1" x14ac:dyDescent="0.25">
      <c r="A24" s="273"/>
      <c r="B24" s="258">
        <v>62</v>
      </c>
      <c r="C24" s="259">
        <v>63</v>
      </c>
      <c r="D24" s="274">
        <v>28.500298129133387</v>
      </c>
      <c r="E24" s="275">
        <v>8.7381495331690235</v>
      </c>
      <c r="F24" s="275">
        <v>2.3951590338723263</v>
      </c>
      <c r="G24" s="275">
        <v>3.6093957838769049</v>
      </c>
      <c r="H24" s="275">
        <v>43.379674829803086</v>
      </c>
      <c r="I24" s="274">
        <v>18.5943393374938</v>
      </c>
      <c r="J24" s="275">
        <v>6.2268740301330885</v>
      </c>
      <c r="K24" s="275">
        <v>2.5966031332513255</v>
      </c>
      <c r="L24" s="275">
        <v>3.9145308020656775</v>
      </c>
      <c r="M24" s="274">
        <v>43.769329118769022</v>
      </c>
      <c r="N24" s="275">
        <v>6.2268740301330885</v>
      </c>
      <c r="O24" s="275">
        <v>4.7502163252693661</v>
      </c>
      <c r="P24" s="276">
        <v>7.1164030602526047</v>
      </c>
      <c r="Q24" s="258">
        <v>62</v>
      </c>
      <c r="R24" s="259">
        <v>63</v>
      </c>
      <c r="S24" s="274">
        <v>69.107062639866314</v>
      </c>
      <c r="T24" s="275">
        <v>34.125623811326662</v>
      </c>
      <c r="U24" s="276">
        <v>76.723816293052678</v>
      </c>
    </row>
    <row r="25" spans="1:21" s="226" customFormat="1" ht="13.5" customHeight="1" x14ac:dyDescent="0.25">
      <c r="A25" s="273"/>
      <c r="B25" s="258">
        <v>63</v>
      </c>
      <c r="C25" s="259">
        <v>64</v>
      </c>
      <c r="D25" s="274">
        <v>30.601725609348026</v>
      </c>
      <c r="E25" s="275">
        <v>10.046428767612566</v>
      </c>
      <c r="F25" s="275">
        <v>2.401199021602995</v>
      </c>
      <c r="G25" s="275">
        <v>3.6171063827337901</v>
      </c>
      <c r="H25" s="275">
        <v>45.439895437037499</v>
      </c>
      <c r="I25" s="274">
        <v>20.440684436369956</v>
      </c>
      <c r="J25" s="275">
        <v>7.4649646206757279</v>
      </c>
      <c r="K25" s="275">
        <v>2.6037189286138904</v>
      </c>
      <c r="L25" s="275">
        <v>3.923620435114294</v>
      </c>
      <c r="M25" s="274">
        <v>45.408808078796078</v>
      </c>
      <c r="N25" s="275">
        <v>7.4649646206757279</v>
      </c>
      <c r="O25" s="275">
        <v>4.7735400828109045</v>
      </c>
      <c r="P25" s="276">
        <v>7.1458044641832332</v>
      </c>
      <c r="Q25" s="258">
        <v>63</v>
      </c>
      <c r="R25" s="259">
        <v>64</v>
      </c>
      <c r="S25" s="274">
        <v>71.65054487102006</v>
      </c>
      <c r="T25" s="275">
        <v>35.424751007455093</v>
      </c>
      <c r="U25" s="276">
        <v>79.26045200406837</v>
      </c>
    </row>
    <row r="26" spans="1:21" s="226" customFormat="1" ht="13.5" customHeight="1" x14ac:dyDescent="0.25">
      <c r="A26" s="273"/>
      <c r="B26" s="258">
        <v>64</v>
      </c>
      <c r="C26" s="259">
        <v>65</v>
      </c>
      <c r="D26" s="274">
        <v>32.815887301114124</v>
      </c>
      <c r="E26" s="275">
        <v>11.389802324005323</v>
      </c>
      <c r="F26" s="275">
        <v>2.4072562443210166</v>
      </c>
      <c r="G26" s="275">
        <v>3.6248341553278545</v>
      </c>
      <c r="H26" s="275">
        <v>47.500116044272517</v>
      </c>
      <c r="I26" s="274">
        <v>22.393233733696299</v>
      </c>
      <c r="J26" s="275">
        <v>8.7381495331690235</v>
      </c>
      <c r="K26" s="275">
        <v>2.6108567890297234</v>
      </c>
      <c r="L26" s="275">
        <v>3.9327320741132534</v>
      </c>
      <c r="M26" s="274">
        <v>47.034791080520527</v>
      </c>
      <c r="N26" s="275">
        <v>8.7381495331690235</v>
      </c>
      <c r="O26" s="275">
        <v>4.7969940164036533</v>
      </c>
      <c r="P26" s="276">
        <v>7.1753326211145279</v>
      </c>
      <c r="Q26" s="258">
        <v>64</v>
      </c>
      <c r="R26" s="259">
        <v>65</v>
      </c>
      <c r="S26" s="274">
        <v>74.194027102173791</v>
      </c>
      <c r="T26" s="275">
        <v>36.723878203582935</v>
      </c>
      <c r="U26" s="276">
        <v>81.797087715084672</v>
      </c>
    </row>
    <row r="27" spans="1:21" s="226" customFormat="1" ht="13.5" customHeight="1" x14ac:dyDescent="0.25">
      <c r="A27" s="273"/>
      <c r="B27" s="258">
        <v>65</v>
      </c>
      <c r="C27" s="259">
        <v>66</v>
      </c>
      <c r="D27" s="274">
        <v>35.142783204432099</v>
      </c>
      <c r="E27" s="275">
        <v>12.768270202347708</v>
      </c>
      <c r="F27" s="275">
        <v>2.4133307578411176</v>
      </c>
      <c r="G27" s="275">
        <v>3.6325791414478981</v>
      </c>
      <c r="H27" s="275">
        <v>49.5603366515057</v>
      </c>
      <c r="I27" s="274">
        <v>24.451987229472984</v>
      </c>
      <c r="J27" s="275">
        <v>10.046428767612566</v>
      </c>
      <c r="K27" s="275">
        <v>2.618016792153008</v>
      </c>
      <c r="L27" s="275">
        <v>3.9418657744816463</v>
      </c>
      <c r="M27" s="274">
        <v>48.647278123941916</v>
      </c>
      <c r="N27" s="275">
        <v>10.046428767612566</v>
      </c>
      <c r="O27" s="275">
        <v>4.8205789537013883</v>
      </c>
      <c r="P27" s="276">
        <v>7.2049880998685456</v>
      </c>
      <c r="Q27" s="258">
        <v>65</v>
      </c>
      <c r="R27" s="259">
        <v>66</v>
      </c>
      <c r="S27" s="274">
        <v>76.737509333328134</v>
      </c>
      <c r="T27" s="275">
        <v>38.023005399709852</v>
      </c>
      <c r="U27" s="276">
        <v>84.333723426101585</v>
      </c>
    </row>
    <row r="28" spans="1:21" s="226" customFormat="1" ht="13.5" customHeight="1" x14ac:dyDescent="0.25">
      <c r="A28" s="273"/>
      <c r="B28" s="258">
        <v>66</v>
      </c>
      <c r="C28" s="259">
        <v>67</v>
      </c>
      <c r="D28" s="274">
        <v>37.582413319301956</v>
      </c>
      <c r="E28" s="275">
        <v>14.181832402640962</v>
      </c>
      <c r="F28" s="275">
        <v>2.4194226181807821</v>
      </c>
      <c r="G28" s="275">
        <v>3.6403413809787004</v>
      </c>
      <c r="H28" s="275">
        <v>51.620557258741336</v>
      </c>
      <c r="I28" s="274">
        <v>26.61694492369978</v>
      </c>
      <c r="J28" s="275">
        <v>11.389802324005323</v>
      </c>
      <c r="K28" s="275">
        <v>2.6251990159438758</v>
      </c>
      <c r="L28" s="275">
        <v>3.9510215917835576</v>
      </c>
      <c r="M28" s="274">
        <v>50.246269209060323</v>
      </c>
      <c r="N28" s="275">
        <v>11.389802324005323</v>
      </c>
      <c r="O28" s="275">
        <v>4.8442957282585883</v>
      </c>
      <c r="P28" s="276">
        <v>7.2347714719143683</v>
      </c>
      <c r="Q28" s="258">
        <v>66</v>
      </c>
      <c r="R28" s="259">
        <v>67</v>
      </c>
      <c r="S28" s="274">
        <v>76.737509333328134</v>
      </c>
      <c r="T28" s="275">
        <v>38.023005399709852</v>
      </c>
      <c r="U28" s="276">
        <v>84.333723426101585</v>
      </c>
    </row>
    <row r="29" spans="1:21" s="226" customFormat="1" ht="13.5" customHeight="1" x14ac:dyDescent="0.25">
      <c r="A29" s="273"/>
      <c r="B29" s="258">
        <v>67</v>
      </c>
      <c r="C29" s="259">
        <v>68</v>
      </c>
      <c r="D29" s="274">
        <v>40.134777645723702</v>
      </c>
      <c r="E29" s="275">
        <v>15.630488924884661</v>
      </c>
      <c r="F29" s="275">
        <v>2.4255318815600955</v>
      </c>
      <c r="G29" s="275">
        <v>3.6481209139003155</v>
      </c>
      <c r="H29" s="275">
        <v>53.680777865975735</v>
      </c>
      <c r="I29" s="274">
        <v>28.888106816376933</v>
      </c>
      <c r="J29" s="275">
        <v>12.768270202347708</v>
      </c>
      <c r="K29" s="275">
        <v>2.6324035386696196</v>
      </c>
      <c r="L29" s="275">
        <v>3.9601995817276423</v>
      </c>
      <c r="M29" s="274">
        <v>51.831764335876095</v>
      </c>
      <c r="N29" s="275">
        <v>12.768270202347708</v>
      </c>
      <c r="O29" s="275">
        <v>4.8681451795768673</v>
      </c>
      <c r="P29" s="276">
        <v>7.2646833113812539</v>
      </c>
      <c r="Q29" s="258">
        <v>67</v>
      </c>
      <c r="R29" s="259">
        <v>68</v>
      </c>
      <c r="S29" s="274">
        <v>76.737509333328134</v>
      </c>
      <c r="T29" s="275">
        <v>38.023005399709852</v>
      </c>
      <c r="U29" s="276">
        <v>84.333723426101585</v>
      </c>
    </row>
    <row r="30" spans="1:21" s="226" customFormat="1" ht="13.5" customHeight="1" x14ac:dyDescent="0.25">
      <c r="A30" s="273"/>
      <c r="B30" s="258">
        <v>68</v>
      </c>
      <c r="C30" s="259">
        <v>69</v>
      </c>
      <c r="D30" s="274">
        <v>42.799876183697158</v>
      </c>
      <c r="E30" s="275">
        <v>17.114239769076754</v>
      </c>
      <c r="F30" s="275">
        <v>2.4316586044036717</v>
      </c>
      <c r="G30" s="275">
        <v>3.6559177802894469</v>
      </c>
      <c r="H30" s="275">
        <v>55.740998473210141</v>
      </c>
      <c r="I30" s="274">
        <v>31.265472907504197</v>
      </c>
      <c r="J30" s="275">
        <v>14.181832402640962</v>
      </c>
      <c r="K30" s="275">
        <v>2.6396304389064356</v>
      </c>
      <c r="L30" s="275">
        <v>3.9693998001690542</v>
      </c>
      <c r="M30" s="274">
        <v>53.403763504388998</v>
      </c>
      <c r="N30" s="275">
        <v>14.181832402640962</v>
      </c>
      <c r="O30" s="275">
        <v>4.8921281531509857</v>
      </c>
      <c r="P30" s="276">
        <v>7.294724195071006</v>
      </c>
      <c r="Q30" s="258">
        <v>68</v>
      </c>
      <c r="R30" s="259">
        <v>69</v>
      </c>
      <c r="S30" s="274">
        <v>76.737509333328134</v>
      </c>
      <c r="T30" s="275">
        <v>38.023005399709852</v>
      </c>
      <c r="U30" s="276">
        <v>84.333723426101585</v>
      </c>
    </row>
    <row r="31" spans="1:21" s="226" customFormat="1" ht="13.5" customHeight="1" x14ac:dyDescent="0.25">
      <c r="A31" s="273"/>
      <c r="B31" s="258">
        <v>69</v>
      </c>
      <c r="C31" s="259">
        <v>70</v>
      </c>
      <c r="D31" s="274">
        <v>45.577708933222503</v>
      </c>
      <c r="E31" s="275">
        <v>18.633084935219298</v>
      </c>
      <c r="F31" s="275">
        <v>2.4378028433403967</v>
      </c>
      <c r="G31" s="275">
        <v>3.663732020318712</v>
      </c>
      <c r="H31" s="275">
        <v>57.801219080445762</v>
      </c>
      <c r="I31" s="274">
        <v>33.749043197081882</v>
      </c>
      <c r="J31" s="275">
        <v>15.630488924884661</v>
      </c>
      <c r="K31" s="275">
        <v>2.6468797955398289</v>
      </c>
      <c r="L31" s="275">
        <v>3.978622303107394</v>
      </c>
      <c r="M31" s="274">
        <v>54.962266714598925</v>
      </c>
      <c r="N31" s="275">
        <v>15.630488924884661</v>
      </c>
      <c r="O31" s="275">
        <v>4.9162455005162284</v>
      </c>
      <c r="P31" s="276">
        <v>7.3248947024718882</v>
      </c>
      <c r="Q31" s="258">
        <v>69</v>
      </c>
      <c r="R31" s="259">
        <v>70</v>
      </c>
      <c r="S31" s="274">
        <v>76.737509333328134</v>
      </c>
      <c r="T31" s="275">
        <v>38.023005399709852</v>
      </c>
      <c r="U31" s="276">
        <v>84.333723426101585</v>
      </c>
    </row>
    <row r="32" spans="1:21" s="226" customFormat="1" ht="13.5" customHeight="1" x14ac:dyDescent="0.25">
      <c r="A32" s="273"/>
      <c r="B32" s="258">
        <v>70</v>
      </c>
      <c r="C32" s="259">
        <v>71</v>
      </c>
      <c r="D32" s="274">
        <v>48.46827589429877</v>
      </c>
      <c r="E32" s="275">
        <v>20.187024423312295</v>
      </c>
      <c r="F32" s="275">
        <v>2.4439646552047538</v>
      </c>
      <c r="G32" s="275">
        <v>3.6715636742569933</v>
      </c>
      <c r="H32" s="275">
        <v>59.861439687680175</v>
      </c>
      <c r="I32" s="274">
        <v>36.33881768510971</v>
      </c>
      <c r="J32" s="275">
        <v>17.114239769076754</v>
      </c>
      <c r="K32" s="275">
        <v>2.6541516877669311</v>
      </c>
      <c r="L32" s="275">
        <v>3.9878671466894637</v>
      </c>
      <c r="M32" s="274">
        <v>56.507273966505977</v>
      </c>
      <c r="N32" s="275">
        <v>17.114239769076754</v>
      </c>
      <c r="O32" s="275">
        <v>4.9404980792943594</v>
      </c>
      <c r="P32" s="276">
        <v>7.3551954157698471</v>
      </c>
      <c r="Q32" s="258">
        <v>70</v>
      </c>
      <c r="R32" s="259">
        <v>71</v>
      </c>
      <c r="S32" s="274">
        <v>76.737509333328134</v>
      </c>
      <c r="T32" s="275">
        <v>38.023005399709852</v>
      </c>
      <c r="U32" s="276">
        <v>84.333723426101585</v>
      </c>
    </row>
    <row r="33" spans="1:21" s="226" customFormat="1" ht="13.5" customHeight="1" x14ac:dyDescent="0.25">
      <c r="A33" s="273"/>
      <c r="B33" s="258">
        <v>71</v>
      </c>
      <c r="C33" s="259">
        <v>72</v>
      </c>
      <c r="D33" s="274">
        <v>51.471577066928575</v>
      </c>
      <c r="E33" s="275">
        <v>21.776058233355336</v>
      </c>
      <c r="F33" s="275">
        <v>2.4501440970377266</v>
      </c>
      <c r="G33" s="275">
        <v>3.6794127824703535</v>
      </c>
      <c r="H33" s="275">
        <v>61.921660294914574</v>
      </c>
      <c r="I33" s="274">
        <v>39.034796371587809</v>
      </c>
      <c r="J33" s="275">
        <v>18.633084935219298</v>
      </c>
      <c r="K33" s="275">
        <v>2.6614461950973403</v>
      </c>
      <c r="L33" s="275">
        <v>3.9971343872085181</v>
      </c>
      <c r="M33" s="274">
        <v>58.038785260110309</v>
      </c>
      <c r="N33" s="275">
        <v>18.633084935219298</v>
      </c>
      <c r="O33" s="275">
        <v>4.964886753242495</v>
      </c>
      <c r="P33" s="276">
        <v>7.3856269198631814</v>
      </c>
      <c r="Q33" s="258">
        <v>71</v>
      </c>
      <c r="R33" s="259">
        <v>72</v>
      </c>
      <c r="S33" s="274">
        <v>76.737509333328134</v>
      </c>
      <c r="T33" s="275">
        <v>38.023005399709852</v>
      </c>
      <c r="U33" s="276">
        <v>84.333723426101585</v>
      </c>
    </row>
    <row r="34" spans="1:21" s="226" customFormat="1" ht="13.5" customHeight="1" x14ac:dyDescent="0.25">
      <c r="A34" s="273"/>
      <c r="B34" s="258">
        <v>72</v>
      </c>
      <c r="C34" s="259">
        <v>73</v>
      </c>
      <c r="D34" s="274">
        <v>54.587612451109493</v>
      </c>
      <c r="E34" s="275">
        <v>23.400186365347995</v>
      </c>
      <c r="F34" s="275">
        <v>2.4563412260874178</v>
      </c>
      <c r="G34" s="275">
        <v>3.6872793854217618</v>
      </c>
      <c r="H34" s="275">
        <v>63.981880902148994</v>
      </c>
      <c r="I34" s="274">
        <v>41.836979256516017</v>
      </c>
      <c r="J34" s="275">
        <v>20.187024423312295</v>
      </c>
      <c r="K34" s="275">
        <v>2.6687633973544149</v>
      </c>
      <c r="L34" s="275">
        <v>4.0064240811044742</v>
      </c>
      <c r="M34" s="274">
        <v>59.556800595411936</v>
      </c>
      <c r="N34" s="275">
        <v>20.187024423312295</v>
      </c>
      <c r="O34" s="275">
        <v>4.989412392300193</v>
      </c>
      <c r="P34" s="276">
        <v>7.4161898023745634</v>
      </c>
      <c r="Q34" s="258">
        <v>72</v>
      </c>
      <c r="R34" s="259">
        <v>73</v>
      </c>
      <c r="S34" s="274">
        <v>76.737509333328134</v>
      </c>
      <c r="T34" s="275">
        <v>38.023005399709852</v>
      </c>
      <c r="U34" s="276">
        <v>84.333723426101585</v>
      </c>
    </row>
    <row r="35" spans="1:21" s="226" customFormat="1" ht="13.5" customHeight="1" x14ac:dyDescent="0.25">
      <c r="A35" s="273"/>
      <c r="B35" s="258">
        <v>73</v>
      </c>
      <c r="C35" s="259">
        <v>74</v>
      </c>
      <c r="D35" s="274">
        <v>57.816382046841767</v>
      </c>
      <c r="E35" s="275">
        <v>25.05940881929028</v>
      </c>
      <c r="F35" s="275">
        <v>2.4625560998098646</v>
      </c>
      <c r="G35" s="275">
        <v>3.6951635236711717</v>
      </c>
      <c r="H35" s="275">
        <v>66.042101509385219</v>
      </c>
      <c r="I35" s="274">
        <v>44.745366339894538</v>
      </c>
      <c r="J35" s="275">
        <v>21.776058233355336</v>
      </c>
      <c r="K35" s="275">
        <v>2.6761033746770129</v>
      </c>
      <c r="L35" s="275">
        <v>4.0157362849652225</v>
      </c>
      <c r="M35" s="274">
        <v>61.061319972410317</v>
      </c>
      <c r="N35" s="275">
        <v>21.776058233355336</v>
      </c>
      <c r="O35" s="275">
        <v>5.0140758726377346</v>
      </c>
      <c r="P35" s="276">
        <v>7.4468846536640987</v>
      </c>
      <c r="Q35" s="258">
        <v>73</v>
      </c>
      <c r="R35" s="259">
        <v>74</v>
      </c>
      <c r="S35" s="274">
        <v>76.737509333328134</v>
      </c>
      <c r="T35" s="275">
        <v>38.023005399709852</v>
      </c>
      <c r="U35" s="276">
        <v>84.333723426101585</v>
      </c>
    </row>
    <row r="36" spans="1:21" s="226" customFormat="1" ht="13.5" customHeight="1" x14ac:dyDescent="0.25">
      <c r="A36" s="273"/>
      <c r="B36" s="258">
        <v>74</v>
      </c>
      <c r="C36" s="259">
        <v>75</v>
      </c>
      <c r="D36" s="274">
        <v>61.157885854126782</v>
      </c>
      <c r="E36" s="275">
        <v>26.753725595182619</v>
      </c>
      <c r="F36" s="275">
        <v>2.468788775870046</v>
      </c>
      <c r="G36" s="275">
        <v>3.7030652378763294</v>
      </c>
      <c r="H36" s="275">
        <v>68.10232211661841</v>
      </c>
      <c r="I36" s="274">
        <v>47.759957621723316</v>
      </c>
      <c r="J36" s="275">
        <v>23.400186365347995</v>
      </c>
      <c r="K36" s="275">
        <v>2.6834662075202811</v>
      </c>
      <c r="L36" s="275">
        <v>4.0250710555258244</v>
      </c>
      <c r="M36" s="274">
        <v>62.552343391105843</v>
      </c>
      <c r="N36" s="275">
        <v>23.400186365347995</v>
      </c>
      <c r="O36" s="275">
        <v>5.0388780767055126</v>
      </c>
      <c r="P36" s="276">
        <v>7.4777120668436572</v>
      </c>
      <c r="Q36" s="258">
        <v>74</v>
      </c>
      <c r="R36" s="259">
        <v>75</v>
      </c>
      <c r="S36" s="274">
        <v>76.737509333328134</v>
      </c>
      <c r="T36" s="275">
        <v>38.023005399709852</v>
      </c>
      <c r="U36" s="276">
        <v>84.333723426101585</v>
      </c>
    </row>
    <row r="37" spans="1:21" s="226" customFormat="1" ht="13.5" customHeight="1" x14ac:dyDescent="0.25">
      <c r="A37" s="273"/>
      <c r="B37" s="258">
        <v>75</v>
      </c>
      <c r="C37" s="259">
        <v>76</v>
      </c>
      <c r="D37" s="274">
        <v>64.612123872962641</v>
      </c>
      <c r="E37" s="275">
        <v>28.483136693025809</v>
      </c>
      <c r="F37" s="275">
        <v>2.4750393121422278</v>
      </c>
      <c r="G37" s="275">
        <v>3.710984568792044</v>
      </c>
      <c r="H37" s="275">
        <v>68.10232211661841</v>
      </c>
      <c r="I37" s="274">
        <v>50.88075310200265</v>
      </c>
      <c r="J37" s="275">
        <v>25.05940881929028</v>
      </c>
      <c r="K37" s="275">
        <v>2.6908519766577523</v>
      </c>
      <c r="L37" s="275">
        <v>4.0344284496702043</v>
      </c>
      <c r="M37" s="274">
        <v>64.029870851498998</v>
      </c>
      <c r="N37" s="275">
        <v>25.05940881929028</v>
      </c>
      <c r="O37" s="275">
        <v>5.0638198932821004</v>
      </c>
      <c r="P37" s="276">
        <v>7.5086726377881412</v>
      </c>
      <c r="Q37" s="258">
        <v>75</v>
      </c>
      <c r="R37" s="259">
        <v>76</v>
      </c>
      <c r="S37" s="274">
        <v>76.737509333328134</v>
      </c>
      <c r="T37" s="275">
        <v>38.023005399709852</v>
      </c>
      <c r="U37" s="276">
        <v>84.333723426101585</v>
      </c>
    </row>
    <row r="38" spans="1:21" s="226" customFormat="1" ht="13.5" customHeight="1" x14ac:dyDescent="0.25">
      <c r="A38" s="273"/>
      <c r="B38" s="258">
        <v>76</v>
      </c>
      <c r="C38" s="259">
        <v>77</v>
      </c>
      <c r="D38" s="274">
        <v>64.612123872962641</v>
      </c>
      <c r="E38" s="275">
        <v>30.247642112817815</v>
      </c>
      <c r="F38" s="275">
        <v>2.4750393121422278</v>
      </c>
      <c r="G38" s="275">
        <v>3.710984568792044</v>
      </c>
      <c r="H38" s="275">
        <v>68.10232211661841</v>
      </c>
      <c r="I38" s="274">
        <v>50.88075310200265</v>
      </c>
      <c r="J38" s="275">
        <v>26.753725595182619</v>
      </c>
      <c r="K38" s="275">
        <v>2.6908519766577523</v>
      </c>
      <c r="L38" s="275">
        <v>4.0344284496702043</v>
      </c>
      <c r="M38" s="274">
        <v>64.029870851498998</v>
      </c>
      <c r="N38" s="275">
        <v>26.753725595182619</v>
      </c>
      <c r="O38" s="275">
        <v>5.0638198932821004</v>
      </c>
      <c r="P38" s="276">
        <v>7.5086726377881412</v>
      </c>
      <c r="Q38" s="258">
        <v>76</v>
      </c>
      <c r="R38" s="259">
        <v>77</v>
      </c>
      <c r="S38" s="274">
        <v>76.737509333328134</v>
      </c>
      <c r="T38" s="275">
        <v>38.023005399709852</v>
      </c>
      <c r="U38" s="276">
        <v>84.333723426101585</v>
      </c>
    </row>
    <row r="39" spans="1:21" s="226" customFormat="1" ht="13.5" customHeight="1" x14ac:dyDescent="0.25">
      <c r="A39" s="273"/>
      <c r="B39" s="258">
        <v>77</v>
      </c>
      <c r="C39" s="259">
        <v>78</v>
      </c>
      <c r="D39" s="274">
        <v>64.612123872962641</v>
      </c>
      <c r="E39" s="275">
        <v>32.047241854560269</v>
      </c>
      <c r="F39" s="275">
        <v>2.4750393121422278</v>
      </c>
      <c r="G39" s="275">
        <v>3.710984568792044</v>
      </c>
      <c r="H39" s="275">
        <v>68.10232211661841</v>
      </c>
      <c r="I39" s="274">
        <v>50.88075310200265</v>
      </c>
      <c r="J39" s="275">
        <v>28.483136693025809</v>
      </c>
      <c r="K39" s="275">
        <v>2.6908519766577523</v>
      </c>
      <c r="L39" s="275">
        <v>4.0344284496702043</v>
      </c>
      <c r="M39" s="274">
        <v>64.029870851498998</v>
      </c>
      <c r="N39" s="275">
        <v>28.483136693025809</v>
      </c>
      <c r="O39" s="275">
        <v>5.0638198932821004</v>
      </c>
      <c r="P39" s="276">
        <v>7.5086726377881412</v>
      </c>
      <c r="Q39" s="258">
        <v>77</v>
      </c>
      <c r="R39" s="259">
        <v>78</v>
      </c>
      <c r="S39" s="274">
        <v>76.737509333328134</v>
      </c>
      <c r="T39" s="275">
        <v>38.023005399709852</v>
      </c>
      <c r="U39" s="276">
        <v>84.333723426101585</v>
      </c>
    </row>
    <row r="40" spans="1:21" s="226" customFormat="1" ht="13.5" customHeight="1" x14ac:dyDescent="0.25">
      <c r="A40" s="273"/>
      <c r="B40" s="258">
        <v>78</v>
      </c>
      <c r="C40" s="259">
        <v>79</v>
      </c>
      <c r="D40" s="274">
        <v>64.612123872962641</v>
      </c>
      <c r="E40" s="275">
        <v>33.881935918253149</v>
      </c>
      <c r="F40" s="275">
        <v>2.4750393121422278</v>
      </c>
      <c r="G40" s="275">
        <v>3.710984568792044</v>
      </c>
      <c r="H40" s="275">
        <v>68.10232211661841</v>
      </c>
      <c r="I40" s="274">
        <v>50.88075310200265</v>
      </c>
      <c r="J40" s="275">
        <v>30.247642112817815</v>
      </c>
      <c r="K40" s="275">
        <v>2.6908519766577523</v>
      </c>
      <c r="L40" s="275">
        <v>4.0344284496702043</v>
      </c>
      <c r="M40" s="274">
        <v>64.029870851498998</v>
      </c>
      <c r="N40" s="275">
        <v>30.247642112817815</v>
      </c>
      <c r="O40" s="275">
        <v>5.0638198932821004</v>
      </c>
      <c r="P40" s="276">
        <v>7.5086726377881412</v>
      </c>
      <c r="Q40" s="258">
        <v>78</v>
      </c>
      <c r="R40" s="259">
        <v>79</v>
      </c>
      <c r="S40" s="274">
        <v>76.737509333328134</v>
      </c>
      <c r="T40" s="275">
        <v>38.023005399709852</v>
      </c>
      <c r="U40" s="276">
        <v>84.333723426101585</v>
      </c>
    </row>
    <row r="41" spans="1:21" s="226" customFormat="1" ht="13.5" customHeight="1" x14ac:dyDescent="0.25">
      <c r="A41" s="273"/>
      <c r="B41" s="258">
        <v>79</v>
      </c>
      <c r="C41" s="259">
        <v>80</v>
      </c>
      <c r="D41" s="274">
        <v>64.612123872962641</v>
      </c>
      <c r="E41" s="275">
        <v>33.881935918253149</v>
      </c>
      <c r="F41" s="275">
        <v>2.4750393121422278</v>
      </c>
      <c r="G41" s="275">
        <v>3.710984568792044</v>
      </c>
      <c r="H41" s="275">
        <v>68.10232211661841</v>
      </c>
      <c r="I41" s="274">
        <v>50.88075310200265</v>
      </c>
      <c r="J41" s="275">
        <v>32.047241854560269</v>
      </c>
      <c r="K41" s="275">
        <v>2.6908519766577523</v>
      </c>
      <c r="L41" s="275">
        <v>4.0344284496702043</v>
      </c>
      <c r="M41" s="274">
        <v>64.029870851498998</v>
      </c>
      <c r="N41" s="275">
        <v>32.047241854560269</v>
      </c>
      <c r="O41" s="275">
        <v>5.0638198932821004</v>
      </c>
      <c r="P41" s="276">
        <v>7.5086726377881412</v>
      </c>
      <c r="Q41" s="258">
        <v>79</v>
      </c>
      <c r="R41" s="259">
        <v>80</v>
      </c>
      <c r="S41" s="274">
        <v>76.737509333328134</v>
      </c>
      <c r="T41" s="275">
        <v>38.023005399709852</v>
      </c>
      <c r="U41" s="276">
        <v>84.333723426101585</v>
      </c>
    </row>
    <row r="42" spans="1:21" s="226" customFormat="1" ht="13.5" customHeight="1" x14ac:dyDescent="0.25">
      <c r="A42" s="273"/>
      <c r="B42" s="258">
        <v>80</v>
      </c>
      <c r="C42" s="259">
        <v>81</v>
      </c>
      <c r="D42" s="274">
        <v>64.612123872962641</v>
      </c>
      <c r="E42" s="275">
        <v>33.881935918253149</v>
      </c>
      <c r="F42" s="275">
        <v>2.4750393121422278</v>
      </c>
      <c r="G42" s="275">
        <v>3.710984568792044</v>
      </c>
      <c r="H42" s="275">
        <v>68.10232211661841</v>
      </c>
      <c r="I42" s="274">
        <v>50.88075310200265</v>
      </c>
      <c r="J42" s="275">
        <v>33.881935918253149</v>
      </c>
      <c r="K42" s="275">
        <v>2.6908519766577523</v>
      </c>
      <c r="L42" s="275">
        <v>4.0344284496702043</v>
      </c>
      <c r="M42" s="274">
        <v>64.029870851498998</v>
      </c>
      <c r="N42" s="275">
        <v>33.881935918253149</v>
      </c>
      <c r="O42" s="275">
        <v>5.0638198932821004</v>
      </c>
      <c r="P42" s="276">
        <v>7.5086726377881412</v>
      </c>
      <c r="Q42" s="258">
        <v>80</v>
      </c>
      <c r="R42" s="259">
        <v>81</v>
      </c>
      <c r="S42" s="274">
        <v>76.737509333328134</v>
      </c>
      <c r="T42" s="275">
        <v>38.023005399709852</v>
      </c>
      <c r="U42" s="276">
        <v>84.333723426101585</v>
      </c>
    </row>
    <row r="43" spans="1:21" s="226" customFormat="1" ht="13.5" customHeight="1" x14ac:dyDescent="0.25">
      <c r="A43" s="273"/>
      <c r="B43" s="277" t="s">
        <v>1101</v>
      </c>
      <c r="C43" s="259"/>
      <c r="D43" s="274">
        <v>64.612123872962641</v>
      </c>
      <c r="E43" s="275">
        <v>33.881935918253149</v>
      </c>
      <c r="F43" s="275">
        <v>2.4750393121422278</v>
      </c>
      <c r="G43" s="275">
        <v>3.710984568792044</v>
      </c>
      <c r="H43" s="275">
        <v>68.10232211661841</v>
      </c>
      <c r="I43" s="274">
        <v>50.88075310200265</v>
      </c>
      <c r="J43" s="275">
        <v>33.881935918253149</v>
      </c>
      <c r="K43" s="275">
        <v>2.6908519766577523</v>
      </c>
      <c r="L43" s="275">
        <v>4.0344284496702043</v>
      </c>
      <c r="M43" s="274">
        <v>64.029870851498998</v>
      </c>
      <c r="N43" s="275">
        <v>33.881935918253149</v>
      </c>
      <c r="O43" s="275">
        <v>5.0638198932821004</v>
      </c>
      <c r="P43" s="276">
        <v>7.5086726377881412</v>
      </c>
      <c r="Q43" s="278" t="s">
        <v>1101</v>
      </c>
      <c r="R43" s="259"/>
      <c r="S43" s="274">
        <v>76.737509333328134</v>
      </c>
      <c r="T43" s="275">
        <v>38.023005399709852</v>
      </c>
      <c r="U43" s="276">
        <v>84.333723426101585</v>
      </c>
    </row>
    <row r="44" spans="1:21" s="226" customFormat="1" ht="13.5" customHeight="1" thickBot="1" x14ac:dyDescent="0.3">
      <c r="A44" s="279"/>
      <c r="B44" s="280"/>
      <c r="C44" s="281"/>
      <c r="D44" s="282"/>
      <c r="E44" s="283"/>
      <c r="F44" s="283"/>
      <c r="G44" s="283"/>
      <c r="H44" s="283"/>
      <c r="I44" s="279"/>
      <c r="J44" s="284"/>
      <c r="K44" s="284"/>
      <c r="L44" s="284"/>
      <c r="M44" s="279"/>
      <c r="N44" s="284"/>
      <c r="O44" s="284"/>
      <c r="P44" s="281"/>
      <c r="Q44" s="285"/>
      <c r="R44" s="281"/>
      <c r="S44" s="286"/>
      <c r="T44" s="284"/>
      <c r="U44" s="287"/>
    </row>
    <row r="45" spans="1:21" ht="15" thickTop="1" x14ac:dyDescent="0.3"/>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theme="4" tint="0.79998168889431442"/>
  </sheetPr>
  <dimension ref="A1:AG107"/>
  <sheetViews>
    <sheetView showGridLines="0" showRowColHeaders="0" zoomScale="80" zoomScaleNormal="80" workbookViewId="0">
      <pane xSplit="5" ySplit="26" topLeftCell="F84" activePane="bottomRight" state="frozen"/>
      <selection pane="topRight" activeCell="F1" sqref="F1"/>
      <selection pane="bottomLeft" activeCell="A27" sqref="A27"/>
      <selection pane="bottomRight" activeCell="G99" sqref="G99"/>
    </sheetView>
  </sheetViews>
  <sheetFormatPr defaultColWidth="9.109375" defaultRowHeight="14.4" x14ac:dyDescent="0.3"/>
  <cols>
    <col min="1" max="1" width="2.5546875" style="2" customWidth="1"/>
    <col min="2" max="3" width="9.109375" style="2"/>
    <col min="4" max="4" width="9" style="2" customWidth="1"/>
    <col min="5" max="5" width="2.44140625" style="2" customWidth="1"/>
    <col min="6" max="6" width="31.33203125" style="2" customWidth="1"/>
    <col min="7" max="7" width="33.88671875" style="2" customWidth="1"/>
    <col min="8" max="8" width="35.109375" style="2" customWidth="1"/>
    <col min="9" max="9" width="79.109375" style="2" customWidth="1"/>
    <col min="10"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1256</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1856</v>
      </c>
      <c r="G9" s="395"/>
      <c r="H9" s="395"/>
      <c r="I9" s="395"/>
      <c r="J9" s="28"/>
      <c r="K9" s="28"/>
      <c r="L9" s="28"/>
      <c r="M9" s="28"/>
      <c r="N9" s="28"/>
      <c r="O9" s="28"/>
      <c r="P9" s="28"/>
      <c r="Q9" s="28"/>
      <c r="R9" s="28"/>
      <c r="S9" s="28"/>
      <c r="T9" s="28"/>
      <c r="U9" s="28"/>
    </row>
    <row r="10" spans="6:33" x14ac:dyDescent="0.3">
      <c r="F10" s="395"/>
      <c r="G10" s="395"/>
      <c r="H10" s="395"/>
      <c r="I10" s="395"/>
      <c r="J10" s="28"/>
      <c r="K10" s="28"/>
      <c r="L10" s="28"/>
      <c r="M10" s="28"/>
      <c r="N10" s="28"/>
      <c r="O10" s="28"/>
      <c r="P10" s="28"/>
      <c r="Q10" s="28"/>
      <c r="R10" s="28"/>
      <c r="S10" s="28"/>
      <c r="T10" s="28"/>
      <c r="U10" s="28"/>
    </row>
    <row r="11" spans="6:33" x14ac:dyDescent="0.3">
      <c r="F11" s="395"/>
      <c r="G11" s="395"/>
      <c r="H11" s="395"/>
      <c r="I11" s="395"/>
      <c r="J11" s="28"/>
      <c r="K11" s="28"/>
      <c r="L11" s="28"/>
      <c r="M11" s="28"/>
      <c r="N11" s="28"/>
      <c r="O11" s="28"/>
      <c r="P11" s="28"/>
      <c r="Q11" s="28"/>
      <c r="R11" s="28"/>
      <c r="S11" s="28"/>
      <c r="T11" s="28"/>
      <c r="U11" s="28"/>
    </row>
    <row r="12" spans="6:33" x14ac:dyDescent="0.3">
      <c r="F12" s="395"/>
      <c r="G12" s="395"/>
      <c r="H12" s="395"/>
      <c r="I12" s="395"/>
      <c r="J12" s="28"/>
      <c r="K12" s="28"/>
      <c r="L12" s="28"/>
      <c r="M12" s="28"/>
      <c r="N12" s="28"/>
      <c r="O12" s="28"/>
      <c r="P12" s="28"/>
      <c r="Q12" s="28"/>
      <c r="R12" s="28"/>
      <c r="S12" s="28"/>
      <c r="T12" s="28"/>
      <c r="U12" s="28"/>
    </row>
    <row r="13" spans="6:33" x14ac:dyDescent="0.3">
      <c r="F13" s="395"/>
      <c r="G13" s="395"/>
      <c r="H13" s="395"/>
      <c r="I13" s="395"/>
      <c r="J13" s="303"/>
      <c r="K13" s="303"/>
      <c r="L13" s="303"/>
      <c r="M13" s="303"/>
      <c r="N13" s="303"/>
      <c r="O13" s="303"/>
      <c r="P13" s="303"/>
      <c r="Q13" s="303"/>
      <c r="R13" s="303"/>
      <c r="S13" s="303"/>
      <c r="T13" s="303"/>
    </row>
    <row r="14" spans="6:33" ht="15" customHeight="1" x14ac:dyDescent="0.3">
      <c r="F14" s="395"/>
      <c r="G14" s="395"/>
      <c r="H14" s="395"/>
      <c r="I14" s="395"/>
      <c r="J14" s="303"/>
      <c r="K14" s="303"/>
      <c r="L14" s="303"/>
      <c r="M14" s="303"/>
      <c r="N14" s="303"/>
      <c r="O14" s="303"/>
      <c r="P14" s="303"/>
      <c r="Q14" s="303"/>
      <c r="R14" s="303"/>
      <c r="S14" s="303"/>
      <c r="T14" s="303"/>
    </row>
    <row r="15" spans="6:33" x14ac:dyDescent="0.3">
      <c r="F15" s="395"/>
      <c r="G15" s="395"/>
      <c r="H15" s="395"/>
      <c r="I15" s="395"/>
      <c r="J15" s="303"/>
      <c r="K15" s="303"/>
      <c r="L15" s="303"/>
      <c r="M15" s="303"/>
      <c r="N15" s="303"/>
      <c r="O15" s="303"/>
      <c r="P15" s="303"/>
      <c r="Q15" s="303"/>
      <c r="R15" s="303"/>
      <c r="S15" s="303"/>
      <c r="T15" s="303"/>
    </row>
    <row r="16" spans="6:33" x14ac:dyDescent="0.3">
      <c r="F16" s="28"/>
      <c r="G16" s="28"/>
      <c r="H16" s="28"/>
      <c r="I16" s="28"/>
      <c r="J16" s="303"/>
      <c r="K16" s="303"/>
      <c r="L16" s="303"/>
      <c r="M16" s="303"/>
      <c r="N16" s="303"/>
      <c r="O16" s="303"/>
      <c r="P16" s="303"/>
      <c r="Q16" s="303"/>
      <c r="R16" s="303"/>
      <c r="S16" s="303"/>
      <c r="T16" s="303"/>
    </row>
    <row r="17" spans="2:20" ht="15" customHeight="1" x14ac:dyDescent="0.3">
      <c r="F17" s="28"/>
      <c r="G17" s="28"/>
      <c r="H17" s="28"/>
      <c r="I17" s="28"/>
      <c r="J17" s="303"/>
      <c r="K17" s="303"/>
      <c r="L17" s="303"/>
      <c r="M17" s="303"/>
      <c r="N17" s="303"/>
      <c r="O17" s="303"/>
      <c r="P17" s="303"/>
      <c r="Q17" s="303"/>
      <c r="R17" s="303"/>
      <c r="S17" s="303"/>
      <c r="T17" s="303"/>
    </row>
    <row r="18" spans="2:20" x14ac:dyDescent="0.3">
      <c r="F18" s="28"/>
      <c r="G18" s="28"/>
      <c r="H18" s="28"/>
      <c r="I18" s="28"/>
      <c r="J18" s="303"/>
      <c r="K18" s="303"/>
      <c r="L18" s="303"/>
      <c r="M18" s="303"/>
      <c r="N18" s="303"/>
      <c r="O18" s="303"/>
      <c r="P18" s="303"/>
      <c r="Q18" s="303"/>
      <c r="R18" s="303"/>
      <c r="S18" s="303"/>
      <c r="T18" s="303"/>
    </row>
    <row r="19" spans="2:20" x14ac:dyDescent="0.3">
      <c r="F19" s="303"/>
      <c r="G19" s="303"/>
      <c r="H19" s="303"/>
      <c r="I19" s="303"/>
      <c r="J19" s="303"/>
      <c r="K19" s="303"/>
      <c r="L19" s="303"/>
      <c r="M19" s="303"/>
      <c r="N19" s="303"/>
      <c r="O19" s="303"/>
      <c r="P19" s="303"/>
      <c r="Q19" s="303"/>
      <c r="R19" s="303"/>
      <c r="S19" s="303"/>
      <c r="T19" s="303"/>
    </row>
    <row r="20" spans="2:20" x14ac:dyDescent="0.3">
      <c r="F20" s="303"/>
      <c r="G20" s="303"/>
      <c r="H20" s="303"/>
      <c r="I20" s="303"/>
      <c r="J20" s="303"/>
      <c r="K20" s="303"/>
      <c r="L20" s="303"/>
      <c r="M20" s="303"/>
      <c r="N20" s="303"/>
      <c r="O20" s="303"/>
      <c r="P20" s="303"/>
      <c r="Q20" s="303"/>
      <c r="R20" s="303"/>
      <c r="S20" s="303"/>
      <c r="T20" s="303"/>
    </row>
    <row r="21" spans="2:20" x14ac:dyDescent="0.3">
      <c r="B21" s="396" t="s">
        <v>4</v>
      </c>
      <c r="C21" s="396"/>
      <c r="D21" s="396"/>
      <c r="F21" s="303"/>
      <c r="G21" s="303"/>
      <c r="H21" s="303"/>
      <c r="I21" s="303"/>
      <c r="J21" s="303"/>
      <c r="K21" s="303"/>
      <c r="L21" s="303"/>
      <c r="M21" s="303"/>
      <c r="N21" s="303"/>
      <c r="O21" s="303"/>
      <c r="P21" s="303"/>
      <c r="Q21" s="303"/>
      <c r="R21" s="303"/>
      <c r="S21" s="303"/>
      <c r="T21" s="303"/>
    </row>
    <row r="22" spans="2:20" ht="15" customHeight="1" x14ac:dyDescent="0.3">
      <c r="B22" s="408" t="s">
        <v>5</v>
      </c>
      <c r="C22" s="408"/>
      <c r="D22" s="408"/>
      <c r="F22" s="303"/>
      <c r="G22" s="303"/>
      <c r="H22" s="303"/>
      <c r="I22" s="303"/>
      <c r="J22" s="303"/>
      <c r="K22" s="303"/>
      <c r="L22" s="303"/>
      <c r="M22" s="303"/>
      <c r="N22" s="303"/>
      <c r="O22" s="303"/>
      <c r="P22" s="303"/>
      <c r="Q22" s="303"/>
      <c r="R22" s="303"/>
      <c r="S22" s="303"/>
      <c r="T22" s="303"/>
    </row>
    <row r="23" spans="2:20" x14ac:dyDescent="0.3">
      <c r="B23" s="398" t="s">
        <v>3</v>
      </c>
      <c r="C23" s="398"/>
      <c r="D23" s="398"/>
      <c r="F23" s="303"/>
      <c r="G23" s="303"/>
      <c r="H23" s="303"/>
      <c r="I23" s="303"/>
      <c r="J23" s="303"/>
      <c r="K23" s="303"/>
      <c r="L23" s="303"/>
      <c r="M23" s="303"/>
      <c r="N23" s="303"/>
      <c r="O23" s="303"/>
      <c r="P23" s="303"/>
      <c r="Q23" s="303"/>
      <c r="R23" s="303"/>
      <c r="S23" s="303"/>
      <c r="T23" s="303"/>
    </row>
    <row r="24" spans="2:20" x14ac:dyDescent="0.3">
      <c r="B24" s="411" t="s">
        <v>1256</v>
      </c>
      <c r="C24" s="411"/>
      <c r="D24" s="411"/>
      <c r="F24" s="303"/>
      <c r="G24" s="303"/>
      <c r="H24" s="303"/>
      <c r="I24" s="303"/>
      <c r="J24" s="303"/>
      <c r="K24" s="303"/>
      <c r="L24" s="303"/>
      <c r="M24" s="303"/>
      <c r="N24" s="303"/>
      <c r="O24" s="303"/>
      <c r="P24" s="303"/>
      <c r="Q24" s="303"/>
      <c r="R24" s="303"/>
      <c r="S24" s="303"/>
      <c r="T24" s="303"/>
    </row>
    <row r="25" spans="2:20" x14ac:dyDescent="0.3">
      <c r="F25" s="389"/>
      <c r="G25" s="136"/>
      <c r="H25" s="136"/>
      <c r="I25" s="390"/>
      <c r="J25" s="303"/>
      <c r="K25" s="303"/>
      <c r="L25" s="303"/>
      <c r="M25" s="303"/>
      <c r="N25" s="303"/>
      <c r="O25" s="303"/>
      <c r="P25" s="303"/>
      <c r="Q25" s="303"/>
      <c r="R25" s="303"/>
      <c r="S25" s="303"/>
      <c r="T25" s="303"/>
    </row>
    <row r="26" spans="2:20" x14ac:dyDescent="0.3">
      <c r="F26" s="36" t="s">
        <v>120</v>
      </c>
      <c r="G26" s="48" t="s">
        <v>17</v>
      </c>
      <c r="H26" s="48" t="s">
        <v>18</v>
      </c>
      <c r="I26" s="391" t="s">
        <v>19</v>
      </c>
      <c r="J26" s="303"/>
      <c r="K26" s="303"/>
      <c r="L26" s="303"/>
      <c r="M26" s="303"/>
      <c r="N26" s="303"/>
      <c r="O26" s="303"/>
      <c r="P26" s="303"/>
      <c r="Q26" s="303"/>
      <c r="R26" s="303"/>
      <c r="S26" s="303"/>
      <c r="T26" s="303"/>
    </row>
    <row r="27" spans="2:20" ht="72" x14ac:dyDescent="0.3">
      <c r="F27" s="410" t="s">
        <v>1823</v>
      </c>
      <c r="G27" s="392" t="s">
        <v>20</v>
      </c>
      <c r="H27" s="393" t="s">
        <v>1646</v>
      </c>
      <c r="I27" s="388" t="s">
        <v>21</v>
      </c>
      <c r="J27" s="303"/>
      <c r="K27" s="303"/>
      <c r="L27" s="303"/>
      <c r="M27" s="303"/>
      <c r="N27" s="303"/>
      <c r="O27" s="303"/>
      <c r="P27" s="303"/>
      <c r="Q27" s="303"/>
      <c r="R27" s="303"/>
      <c r="S27" s="303"/>
      <c r="T27" s="303"/>
    </row>
    <row r="28" spans="2:20" ht="72" x14ac:dyDescent="0.3">
      <c r="F28" s="410"/>
      <c r="G28" s="392" t="s">
        <v>207</v>
      </c>
      <c r="H28" s="393" t="s">
        <v>208</v>
      </c>
      <c r="I28" s="388" t="s">
        <v>1647</v>
      </c>
      <c r="J28" s="303"/>
      <c r="K28" s="303"/>
      <c r="L28" s="303"/>
      <c r="M28" s="303"/>
      <c r="N28" s="303"/>
      <c r="O28" s="303"/>
      <c r="P28" s="303"/>
      <c r="Q28" s="303"/>
      <c r="R28" s="303"/>
      <c r="S28" s="303"/>
      <c r="T28" s="303"/>
    </row>
    <row r="29" spans="2:20" ht="43.2" x14ac:dyDescent="0.3">
      <c r="F29" s="387" t="s">
        <v>1824</v>
      </c>
      <c r="G29" s="392" t="s">
        <v>24</v>
      </c>
      <c r="H29" s="393" t="s">
        <v>275</v>
      </c>
      <c r="I29" s="388" t="s">
        <v>25</v>
      </c>
      <c r="J29" s="303"/>
      <c r="K29" s="303"/>
      <c r="L29" s="303"/>
      <c r="M29" s="303"/>
      <c r="N29" s="303"/>
      <c r="O29" s="303"/>
      <c r="P29" s="303"/>
      <c r="Q29" s="303"/>
      <c r="R29" s="303"/>
      <c r="S29" s="303"/>
      <c r="T29" s="303"/>
    </row>
    <row r="30" spans="2:20" ht="73.2" customHeight="1" x14ac:dyDescent="0.3">
      <c r="F30" s="387" t="s">
        <v>1223</v>
      </c>
      <c r="G30" s="392" t="s">
        <v>210</v>
      </c>
      <c r="H30" s="393" t="s">
        <v>211</v>
      </c>
      <c r="I30" s="388" t="s">
        <v>209</v>
      </c>
      <c r="J30" s="303"/>
      <c r="K30" s="303"/>
      <c r="L30" s="303"/>
      <c r="M30" s="303"/>
      <c r="N30" s="303"/>
      <c r="O30" s="303"/>
      <c r="P30" s="303"/>
      <c r="Q30" s="303"/>
      <c r="R30" s="303"/>
      <c r="S30" s="303"/>
      <c r="T30" s="303"/>
    </row>
    <row r="31" spans="2:20" ht="43.2" x14ac:dyDescent="0.3">
      <c r="F31" s="409" t="s">
        <v>11</v>
      </c>
      <c r="G31" s="392" t="s">
        <v>53</v>
      </c>
      <c r="H31" s="393" t="s">
        <v>54</v>
      </c>
      <c r="I31" s="388" t="s">
        <v>55</v>
      </c>
      <c r="J31" s="303"/>
      <c r="K31" s="303"/>
      <c r="L31" s="303"/>
      <c r="M31" s="303"/>
      <c r="N31" s="303"/>
      <c r="O31" s="303"/>
      <c r="P31" s="303"/>
      <c r="Q31" s="303"/>
      <c r="R31" s="303"/>
      <c r="S31" s="303"/>
      <c r="T31" s="303"/>
    </row>
    <row r="32" spans="2:20" ht="46.2" customHeight="1" x14ac:dyDescent="0.3">
      <c r="F32" s="409"/>
      <c r="G32" s="392" t="s">
        <v>424</v>
      </c>
      <c r="H32" s="393" t="s">
        <v>425</v>
      </c>
      <c r="I32" s="388" t="s">
        <v>56</v>
      </c>
      <c r="J32" s="303"/>
      <c r="K32" s="303"/>
      <c r="L32" s="303"/>
      <c r="M32" s="303"/>
      <c r="N32" s="303"/>
      <c r="O32" s="303"/>
      <c r="P32" s="303"/>
      <c r="Q32" s="303"/>
      <c r="R32" s="303"/>
      <c r="S32" s="303"/>
      <c r="T32" s="303"/>
    </row>
    <row r="33" spans="6:20" ht="57.6" x14ac:dyDescent="0.3">
      <c r="F33" s="409" t="s">
        <v>1825</v>
      </c>
      <c r="G33" s="392" t="s">
        <v>22</v>
      </c>
      <c r="H33" s="393" t="s">
        <v>262</v>
      </c>
      <c r="I33" s="388" t="s">
        <v>23</v>
      </c>
      <c r="J33" s="303"/>
      <c r="K33" s="303"/>
      <c r="L33" s="303"/>
      <c r="M33" s="303"/>
      <c r="N33" s="303"/>
      <c r="O33" s="303"/>
      <c r="P33" s="303"/>
      <c r="Q33" s="303"/>
      <c r="R33" s="303"/>
      <c r="S33" s="303"/>
      <c r="T33" s="303"/>
    </row>
    <row r="34" spans="6:20" ht="33" customHeight="1" x14ac:dyDescent="0.3">
      <c r="F34" s="409"/>
      <c r="G34" s="392" t="s">
        <v>1653</v>
      </c>
      <c r="H34" s="393" t="s">
        <v>264</v>
      </c>
      <c r="I34" s="388" t="s">
        <v>1654</v>
      </c>
      <c r="J34" s="303"/>
      <c r="K34" s="303"/>
      <c r="L34" s="303"/>
      <c r="M34" s="303"/>
      <c r="N34" s="303"/>
      <c r="O34" s="303"/>
      <c r="P34" s="303"/>
      <c r="Q34" s="303"/>
      <c r="R34" s="303"/>
      <c r="S34" s="303"/>
      <c r="T34" s="303"/>
    </row>
    <row r="35" spans="6:20" ht="43.2" x14ac:dyDescent="0.3">
      <c r="F35" s="409" t="s">
        <v>1826</v>
      </c>
      <c r="G35" s="392" t="s">
        <v>26</v>
      </c>
      <c r="H35" s="393" t="s">
        <v>263</v>
      </c>
      <c r="I35" s="388" t="s">
        <v>27</v>
      </c>
      <c r="J35" s="303"/>
      <c r="K35" s="303"/>
      <c r="L35" s="303"/>
      <c r="M35" s="303"/>
      <c r="N35" s="303"/>
      <c r="O35" s="303"/>
      <c r="P35" s="303"/>
      <c r="Q35" s="303"/>
      <c r="R35" s="303"/>
      <c r="S35" s="303"/>
      <c r="T35" s="303"/>
    </row>
    <row r="36" spans="6:20" ht="72" x14ac:dyDescent="0.3">
      <c r="F36" s="409"/>
      <c r="G36" s="392" t="s">
        <v>1655</v>
      </c>
      <c r="H36" s="393" t="s">
        <v>1656</v>
      </c>
      <c r="I36" s="388" t="s">
        <v>1657</v>
      </c>
      <c r="J36" s="303"/>
      <c r="K36" s="303"/>
      <c r="L36" s="303"/>
      <c r="M36" s="303"/>
      <c r="N36" s="303"/>
      <c r="O36" s="303"/>
      <c r="P36" s="303"/>
      <c r="Q36" s="303"/>
      <c r="R36" s="303"/>
      <c r="S36" s="303"/>
      <c r="T36" s="303"/>
    </row>
    <row r="37" spans="6:20" ht="57.6" x14ac:dyDescent="0.3">
      <c r="F37" s="387" t="s">
        <v>0</v>
      </c>
      <c r="G37" s="392" t="s">
        <v>1680</v>
      </c>
      <c r="H37" s="393" t="s">
        <v>310</v>
      </c>
      <c r="I37" s="388" t="s">
        <v>1681</v>
      </c>
      <c r="J37" s="303"/>
      <c r="K37" s="303"/>
      <c r="L37" s="303"/>
      <c r="M37" s="303"/>
      <c r="N37" s="303"/>
      <c r="O37" s="303"/>
      <c r="P37" s="303"/>
      <c r="Q37" s="303"/>
      <c r="R37" s="303"/>
      <c r="S37" s="303"/>
      <c r="T37" s="303"/>
    </row>
    <row r="38" spans="6:20" ht="57.6" x14ac:dyDescent="0.3">
      <c r="F38" s="409" t="s">
        <v>9</v>
      </c>
      <c r="G38" s="392" t="s">
        <v>28</v>
      </c>
      <c r="H38" s="393" t="s">
        <v>29</v>
      </c>
      <c r="I38" s="388" t="s">
        <v>1660</v>
      </c>
      <c r="J38" s="303"/>
      <c r="K38" s="303"/>
      <c r="L38" s="303"/>
      <c r="M38" s="303"/>
      <c r="N38" s="303"/>
      <c r="O38" s="303"/>
      <c r="P38" s="303"/>
      <c r="Q38" s="303"/>
      <c r="R38" s="303"/>
      <c r="S38" s="303"/>
      <c r="T38" s="303"/>
    </row>
    <row r="39" spans="6:20" ht="72" x14ac:dyDescent="0.3">
      <c r="F39" s="409"/>
      <c r="G39" s="392" t="s">
        <v>30</v>
      </c>
      <c r="H39" s="393" t="s">
        <v>31</v>
      </c>
      <c r="I39" s="388" t="s">
        <v>1661</v>
      </c>
      <c r="J39" s="303"/>
      <c r="K39" s="303"/>
      <c r="L39" s="303"/>
      <c r="M39" s="303"/>
      <c r="N39" s="303"/>
      <c r="O39" s="303"/>
      <c r="P39" s="303"/>
      <c r="Q39" s="303"/>
    </row>
    <row r="40" spans="6:20" ht="86.4" x14ac:dyDescent="0.3">
      <c r="F40" s="409"/>
      <c r="G40" s="392" t="s">
        <v>1662</v>
      </c>
      <c r="H40" s="393" t="s">
        <v>1839</v>
      </c>
      <c r="I40" s="388" t="s">
        <v>1664</v>
      </c>
      <c r="J40" s="303"/>
      <c r="K40" s="303"/>
      <c r="L40" s="303"/>
      <c r="M40" s="303"/>
      <c r="N40" s="303"/>
      <c r="O40" s="303"/>
      <c r="P40" s="303"/>
      <c r="Q40" s="303"/>
      <c r="R40" s="303"/>
      <c r="S40" s="303"/>
      <c r="T40" s="303"/>
    </row>
    <row r="41" spans="6:20" ht="28.8" x14ac:dyDescent="0.3">
      <c r="F41" s="409"/>
      <c r="G41" s="392" t="s">
        <v>1663</v>
      </c>
      <c r="H41" s="393" t="s">
        <v>32</v>
      </c>
      <c r="I41" s="388" t="s">
        <v>34</v>
      </c>
      <c r="J41" s="303"/>
      <c r="K41" s="303"/>
      <c r="L41" s="303"/>
      <c r="M41" s="303"/>
      <c r="N41" s="303"/>
      <c r="O41" s="303"/>
      <c r="P41" s="303"/>
      <c r="Q41" s="303"/>
      <c r="R41" s="303"/>
      <c r="S41" s="303"/>
      <c r="T41" s="303"/>
    </row>
    <row r="42" spans="6:20" ht="28.8" x14ac:dyDescent="0.3">
      <c r="F42" s="409"/>
      <c r="G42" s="392" t="s">
        <v>33</v>
      </c>
      <c r="H42" s="393" t="s">
        <v>926</v>
      </c>
      <c r="I42" s="388" t="s">
        <v>35</v>
      </c>
      <c r="J42" s="303"/>
      <c r="K42" s="303"/>
      <c r="L42" s="303"/>
      <c r="M42" s="303"/>
      <c r="N42" s="303"/>
      <c r="O42" s="303"/>
      <c r="P42" s="303"/>
      <c r="Q42" s="303"/>
      <c r="R42" s="303"/>
      <c r="S42" s="303"/>
      <c r="T42" s="303"/>
    </row>
    <row r="43" spans="6:20" ht="28.8" x14ac:dyDescent="0.3">
      <c r="F43" s="409"/>
      <c r="G43" s="392" t="s">
        <v>922</v>
      </c>
      <c r="H43" s="393" t="s">
        <v>923</v>
      </c>
      <c r="I43" s="388" t="s">
        <v>38</v>
      </c>
      <c r="J43" s="303"/>
      <c r="K43" s="303"/>
      <c r="L43" s="303"/>
      <c r="M43" s="303"/>
      <c r="N43" s="303"/>
      <c r="O43" s="303"/>
      <c r="P43" s="303"/>
      <c r="Q43" s="303"/>
      <c r="R43" s="303"/>
      <c r="S43" s="303"/>
      <c r="T43" s="303"/>
    </row>
    <row r="44" spans="6:20" ht="43.2" x14ac:dyDescent="0.3">
      <c r="F44" s="409"/>
      <c r="G44" s="392" t="s">
        <v>924</v>
      </c>
      <c r="H44" s="393" t="s">
        <v>925</v>
      </c>
      <c r="I44" s="388" t="s">
        <v>36</v>
      </c>
      <c r="J44" s="303"/>
      <c r="K44" s="303"/>
      <c r="L44" s="303"/>
      <c r="M44" s="303"/>
      <c r="N44" s="303"/>
      <c r="O44" s="303"/>
      <c r="P44" s="303"/>
      <c r="Q44" s="303"/>
      <c r="R44" s="303"/>
      <c r="S44" s="303"/>
      <c r="T44" s="303"/>
    </row>
    <row r="45" spans="6:20" ht="57.6" x14ac:dyDescent="0.3">
      <c r="F45" s="409"/>
      <c r="G45" s="392" t="s">
        <v>1665</v>
      </c>
      <c r="H45" s="393" t="s">
        <v>1667</v>
      </c>
      <c r="I45" s="388" t="s">
        <v>1666</v>
      </c>
      <c r="J45" s="303"/>
      <c r="K45" s="303"/>
      <c r="L45" s="303"/>
      <c r="M45" s="303"/>
      <c r="N45" s="303"/>
      <c r="O45" s="303"/>
      <c r="P45" s="303"/>
      <c r="Q45" s="303"/>
      <c r="R45" s="303"/>
      <c r="S45" s="303"/>
      <c r="T45" s="303"/>
    </row>
    <row r="46" spans="6:20" ht="45" customHeight="1" x14ac:dyDescent="0.3">
      <c r="F46" s="409"/>
      <c r="G46" s="392" t="s">
        <v>1668</v>
      </c>
      <c r="H46" s="393" t="s">
        <v>1669</v>
      </c>
      <c r="I46" s="388" t="s">
        <v>1670</v>
      </c>
      <c r="J46" s="303"/>
      <c r="K46" s="303"/>
      <c r="L46" s="303"/>
      <c r="M46" s="303"/>
      <c r="N46" s="303"/>
      <c r="O46" s="303"/>
      <c r="P46" s="303"/>
      <c r="Q46" s="303"/>
      <c r="R46" s="303"/>
      <c r="S46" s="303"/>
      <c r="T46" s="303"/>
    </row>
    <row r="47" spans="6:20" ht="46.2" customHeight="1" x14ac:dyDescent="0.3">
      <c r="F47" s="409" t="s">
        <v>1827</v>
      </c>
      <c r="G47" s="392" t="s">
        <v>1599</v>
      </c>
      <c r="H47" s="393" t="s">
        <v>1600</v>
      </c>
      <c r="I47" s="388" t="s">
        <v>1601</v>
      </c>
      <c r="J47" s="303"/>
      <c r="K47" s="303"/>
      <c r="L47" s="303"/>
      <c r="M47" s="303"/>
      <c r="N47" s="303"/>
      <c r="O47" s="303"/>
      <c r="P47" s="303"/>
      <c r="Q47" s="303"/>
      <c r="R47" s="303"/>
      <c r="S47" s="303"/>
      <c r="T47" s="303"/>
    </row>
    <row r="48" spans="6:20" ht="74.400000000000006" customHeight="1" x14ac:dyDescent="0.3">
      <c r="F48" s="409"/>
      <c r="G48" s="392" t="s">
        <v>68</v>
      </c>
      <c r="H48" s="393" t="s">
        <v>1852</v>
      </c>
      <c r="I48" s="388" t="s">
        <v>69</v>
      </c>
      <c r="J48" s="303"/>
      <c r="K48" s="303"/>
      <c r="L48" s="303"/>
      <c r="M48" s="303"/>
      <c r="N48" s="303"/>
      <c r="O48" s="303"/>
      <c r="P48" s="303"/>
      <c r="Q48" s="303"/>
      <c r="R48" s="303"/>
      <c r="S48" s="303"/>
      <c r="T48" s="303"/>
    </row>
    <row r="49" spans="1:20" ht="57.6" x14ac:dyDescent="0.3">
      <c r="F49" s="409"/>
      <c r="G49" s="392" t="s">
        <v>1693</v>
      </c>
      <c r="H49" s="393" t="s">
        <v>1694</v>
      </c>
      <c r="I49" s="388" t="s">
        <v>1695</v>
      </c>
      <c r="J49" s="303"/>
      <c r="K49" s="303"/>
      <c r="L49" s="303"/>
      <c r="M49" s="303"/>
      <c r="N49" s="303"/>
      <c r="O49" s="303"/>
      <c r="P49" s="303"/>
      <c r="Q49" s="303"/>
      <c r="R49" s="303"/>
      <c r="S49" s="303"/>
      <c r="T49" s="303"/>
    </row>
    <row r="50" spans="1:20" ht="28.8" x14ac:dyDescent="0.3">
      <c r="F50" s="409"/>
      <c r="G50" s="392" t="s">
        <v>1121</v>
      </c>
      <c r="H50" s="393" t="s">
        <v>1122</v>
      </c>
      <c r="I50" s="388" t="s">
        <v>1129</v>
      </c>
      <c r="J50" s="303"/>
      <c r="K50" s="303"/>
      <c r="L50" s="303"/>
      <c r="M50" s="303"/>
      <c r="N50" s="303"/>
      <c r="O50" s="303"/>
      <c r="P50" s="303"/>
      <c r="Q50" s="303"/>
      <c r="R50" s="303"/>
      <c r="S50" s="303"/>
      <c r="T50" s="303"/>
    </row>
    <row r="51" spans="1:20" ht="72" x14ac:dyDescent="0.3">
      <c r="A51" s="1"/>
      <c r="F51" s="409" t="s">
        <v>1231</v>
      </c>
      <c r="G51" s="392" t="s">
        <v>62</v>
      </c>
      <c r="H51" s="393" t="s">
        <v>1851</v>
      </c>
      <c r="I51" s="388" t="s">
        <v>1689</v>
      </c>
      <c r="J51" s="303"/>
      <c r="K51" s="303"/>
      <c r="L51" s="303"/>
      <c r="M51" s="303"/>
      <c r="N51" s="303"/>
      <c r="O51" s="303"/>
      <c r="P51" s="303"/>
      <c r="Q51" s="303"/>
      <c r="R51" s="303"/>
      <c r="S51" s="303"/>
      <c r="T51" s="303"/>
    </row>
    <row r="52" spans="1:20" ht="43.2" x14ac:dyDescent="0.3">
      <c r="F52" s="409"/>
      <c r="G52" s="392" t="s">
        <v>63</v>
      </c>
      <c r="H52" s="393" t="s">
        <v>1690</v>
      </c>
      <c r="I52" s="388" t="s">
        <v>64</v>
      </c>
    </row>
    <row r="53" spans="1:20" ht="43.2" x14ac:dyDescent="0.3">
      <c r="F53" s="409"/>
      <c r="G53" s="392" t="s">
        <v>63</v>
      </c>
      <c r="H53" s="393" t="s">
        <v>1692</v>
      </c>
      <c r="I53" s="388" t="s">
        <v>1691</v>
      </c>
    </row>
    <row r="54" spans="1:20" ht="57.6" x14ac:dyDescent="0.3">
      <c r="F54" s="409"/>
      <c r="G54" s="392" t="s">
        <v>65</v>
      </c>
      <c r="H54" s="393" t="s">
        <v>66</v>
      </c>
      <c r="I54" s="388" t="s">
        <v>67</v>
      </c>
    </row>
    <row r="55" spans="1:20" ht="57.6" x14ac:dyDescent="0.3">
      <c r="F55" s="409" t="s">
        <v>1230</v>
      </c>
      <c r="G55" s="392" t="s">
        <v>39</v>
      </c>
      <c r="H55" s="393" t="s">
        <v>1843</v>
      </c>
      <c r="I55" s="388" t="s">
        <v>40</v>
      </c>
    </row>
    <row r="56" spans="1:20" ht="43.2" x14ac:dyDescent="0.3">
      <c r="F56" s="409"/>
      <c r="G56" s="392" t="s">
        <v>41</v>
      </c>
      <c r="H56" s="393" t="s">
        <v>42</v>
      </c>
      <c r="I56" s="388" t="s">
        <v>43</v>
      </c>
    </row>
    <row r="57" spans="1:20" ht="28.8" x14ac:dyDescent="0.3">
      <c r="F57" s="409"/>
      <c r="G57" s="392" t="s">
        <v>44</v>
      </c>
      <c r="H57" s="393" t="s">
        <v>45</v>
      </c>
      <c r="I57" s="388" t="s">
        <v>46</v>
      </c>
    </row>
    <row r="58" spans="1:20" ht="43.2" x14ac:dyDescent="0.3">
      <c r="F58" s="409"/>
      <c r="G58" s="392" t="s">
        <v>47</v>
      </c>
      <c r="H58" s="393" t="s">
        <v>48</v>
      </c>
      <c r="I58" s="388" t="s">
        <v>49</v>
      </c>
    </row>
    <row r="59" spans="1:20" ht="43.2" x14ac:dyDescent="0.3">
      <c r="F59" s="387" t="s">
        <v>1224</v>
      </c>
      <c r="G59" s="392" t="s">
        <v>1225</v>
      </c>
      <c r="H59" s="393" t="s">
        <v>1226</v>
      </c>
      <c r="I59" s="388" t="s">
        <v>1249</v>
      </c>
    </row>
    <row r="60" spans="1:20" ht="43.2" x14ac:dyDescent="0.3">
      <c r="F60" s="409" t="s">
        <v>1232</v>
      </c>
      <c r="G60" s="392" t="s">
        <v>1233</v>
      </c>
      <c r="H60" s="393" t="s">
        <v>1234</v>
      </c>
      <c r="I60" s="388" t="s">
        <v>1251</v>
      </c>
    </row>
    <row r="61" spans="1:20" ht="28.8" x14ac:dyDescent="0.3">
      <c r="F61" s="409"/>
      <c r="G61" s="392" t="s">
        <v>1235</v>
      </c>
      <c r="H61" s="393" t="s">
        <v>1796</v>
      </c>
      <c r="I61" s="388" t="s">
        <v>1252</v>
      </c>
    </row>
    <row r="62" spans="1:20" ht="43.2" x14ac:dyDescent="0.3">
      <c r="F62" s="409"/>
      <c r="G62" s="392" t="s">
        <v>1236</v>
      </c>
      <c r="H62" s="393" t="s">
        <v>1857</v>
      </c>
      <c r="I62" s="388" t="s">
        <v>1253</v>
      </c>
    </row>
    <row r="63" spans="1:20" ht="57.6" x14ac:dyDescent="0.3">
      <c r="F63" s="409"/>
      <c r="G63" s="392" t="s">
        <v>1237</v>
      </c>
      <c r="H63" s="393" t="s">
        <v>1238</v>
      </c>
      <c r="I63" s="388" t="s">
        <v>1254</v>
      </c>
    </row>
    <row r="64" spans="1:20" ht="72" x14ac:dyDescent="0.3">
      <c r="F64" s="409" t="s">
        <v>1239</v>
      </c>
      <c r="G64" s="392" t="s">
        <v>1244</v>
      </c>
      <c r="H64" s="393" t="s">
        <v>1245</v>
      </c>
      <c r="I64" s="388" t="s">
        <v>1714</v>
      </c>
    </row>
    <row r="65" spans="6:9" ht="57.6" x14ac:dyDescent="0.3">
      <c r="F65" s="409"/>
      <c r="G65" s="392" t="s">
        <v>1246</v>
      </c>
      <c r="H65" s="393" t="s">
        <v>1247</v>
      </c>
      <c r="I65" s="388" t="s">
        <v>1715</v>
      </c>
    </row>
    <row r="66" spans="6:9" ht="43.2" x14ac:dyDescent="0.3">
      <c r="F66" s="409"/>
      <c r="G66" s="392" t="s">
        <v>1210</v>
      </c>
      <c r="H66" s="393" t="s">
        <v>1699</v>
      </c>
      <c r="I66" s="388" t="s">
        <v>1697</v>
      </c>
    </row>
    <row r="67" spans="6:9" ht="43.2" x14ac:dyDescent="0.3">
      <c r="F67" s="409"/>
      <c r="G67" s="392" t="s">
        <v>1211</v>
      </c>
      <c r="H67" s="393" t="s">
        <v>1215</v>
      </c>
      <c r="I67" s="388" t="s">
        <v>1698</v>
      </c>
    </row>
    <row r="68" spans="6:9" ht="43.2" x14ac:dyDescent="0.3">
      <c r="F68" s="409"/>
      <c r="G68" s="392" t="s">
        <v>1212</v>
      </c>
      <c r="H68" s="393" t="s">
        <v>1216</v>
      </c>
      <c r="I68" s="388" t="s">
        <v>1219</v>
      </c>
    </row>
    <row r="69" spans="6:9" ht="43.2" x14ac:dyDescent="0.3">
      <c r="F69" s="409"/>
      <c r="G69" s="392" t="s">
        <v>1213</v>
      </c>
      <c r="H69" s="393" t="s">
        <v>1217</v>
      </c>
      <c r="I69" s="388" t="s">
        <v>1220</v>
      </c>
    </row>
    <row r="70" spans="6:9" ht="57.6" x14ac:dyDescent="0.3">
      <c r="F70" s="387" t="s">
        <v>1240</v>
      </c>
      <c r="G70" s="392" t="s">
        <v>1214</v>
      </c>
      <c r="H70" s="393" t="s">
        <v>1218</v>
      </c>
      <c r="I70" s="388" t="s">
        <v>1221</v>
      </c>
    </row>
    <row r="71" spans="6:9" ht="57.6" x14ac:dyDescent="0.3">
      <c r="F71" s="387" t="s">
        <v>1229</v>
      </c>
      <c r="G71" s="392" t="s">
        <v>37</v>
      </c>
      <c r="H71" s="393" t="s">
        <v>314</v>
      </c>
      <c r="I71" s="388" t="s">
        <v>1676</v>
      </c>
    </row>
    <row r="72" spans="6:9" ht="43.2" x14ac:dyDescent="0.3">
      <c r="F72" s="387" t="s">
        <v>1227</v>
      </c>
      <c r="G72" s="392" t="s">
        <v>50</v>
      </c>
      <c r="H72" s="393" t="s">
        <v>51</v>
      </c>
      <c r="I72" s="388" t="s">
        <v>52</v>
      </c>
    </row>
    <row r="73" spans="6:9" ht="43.2" x14ac:dyDescent="0.3">
      <c r="F73" s="409" t="s">
        <v>1241</v>
      </c>
      <c r="G73" s="392" t="s">
        <v>1172</v>
      </c>
      <c r="H73" s="393" t="s">
        <v>1178</v>
      </c>
      <c r="I73" s="388" t="s">
        <v>1184</v>
      </c>
    </row>
    <row r="74" spans="6:9" ht="43.2" x14ac:dyDescent="0.3">
      <c r="F74" s="409"/>
      <c r="G74" s="392" t="s">
        <v>1173</v>
      </c>
      <c r="H74" s="393" t="s">
        <v>1179</v>
      </c>
      <c r="I74" s="388" t="s">
        <v>1185</v>
      </c>
    </row>
    <row r="75" spans="6:9" ht="57.6" x14ac:dyDescent="0.3">
      <c r="F75" s="409"/>
      <c r="G75" s="392" t="s">
        <v>1174</v>
      </c>
      <c r="H75" s="393" t="s">
        <v>1180</v>
      </c>
      <c r="I75" s="388" t="s">
        <v>1186</v>
      </c>
    </row>
    <row r="76" spans="6:9" ht="66" customHeight="1" x14ac:dyDescent="0.3">
      <c r="F76" s="409"/>
      <c r="G76" s="392" t="s">
        <v>1175</v>
      </c>
      <c r="H76" s="393" t="s">
        <v>1181</v>
      </c>
      <c r="I76" s="388" t="s">
        <v>1187</v>
      </c>
    </row>
    <row r="77" spans="6:9" ht="28.8" x14ac:dyDescent="0.3">
      <c r="F77" s="409"/>
      <c r="G77" s="392" t="s">
        <v>1176</v>
      </c>
      <c r="H77" s="393" t="s">
        <v>1182</v>
      </c>
      <c r="I77" s="388" t="s">
        <v>1188</v>
      </c>
    </row>
    <row r="78" spans="6:9" ht="43.2" x14ac:dyDescent="0.3">
      <c r="F78" s="409"/>
      <c r="G78" s="392" t="s">
        <v>1638</v>
      </c>
      <c r="H78" s="393" t="s">
        <v>1711</v>
      </c>
      <c r="I78" s="388" t="s">
        <v>1710</v>
      </c>
    </row>
    <row r="79" spans="6:9" ht="57.6" x14ac:dyDescent="0.3">
      <c r="F79" s="409" t="s">
        <v>1228</v>
      </c>
      <c r="G79" s="392" t="s">
        <v>1200</v>
      </c>
      <c r="H79" s="393" t="s">
        <v>1204</v>
      </c>
      <c r="I79" s="388" t="s">
        <v>1208</v>
      </c>
    </row>
    <row r="80" spans="6:9" ht="43.2" x14ac:dyDescent="0.3">
      <c r="F80" s="409"/>
      <c r="G80" s="392" t="s">
        <v>1201</v>
      </c>
      <c r="H80" s="393" t="s">
        <v>1205</v>
      </c>
      <c r="I80" s="388" t="s">
        <v>1706</v>
      </c>
    </row>
    <row r="81" spans="6:9" ht="28.8" x14ac:dyDescent="0.3">
      <c r="F81" s="409"/>
      <c r="G81" s="392" t="s">
        <v>1202</v>
      </c>
      <c r="H81" s="393" t="s">
        <v>1206</v>
      </c>
      <c r="I81" s="388" t="s">
        <v>1707</v>
      </c>
    </row>
    <row r="82" spans="6:9" ht="69" customHeight="1" x14ac:dyDescent="0.3">
      <c r="F82" s="409"/>
      <c r="G82" s="392" t="s">
        <v>1203</v>
      </c>
      <c r="H82" s="393" t="s">
        <v>1207</v>
      </c>
      <c r="I82" s="388" t="s">
        <v>1209</v>
      </c>
    </row>
    <row r="83" spans="6:9" ht="57.6" x14ac:dyDescent="0.3">
      <c r="F83" s="409" t="s">
        <v>1828</v>
      </c>
      <c r="G83" s="392" t="s">
        <v>1051</v>
      </c>
      <c r="H83" s="393" t="s">
        <v>1061</v>
      </c>
      <c r="I83" s="388" t="s">
        <v>1637</v>
      </c>
    </row>
    <row r="84" spans="6:9" ht="46.95" customHeight="1" x14ac:dyDescent="0.3">
      <c r="F84" s="409"/>
      <c r="G84" s="392" t="s">
        <v>1704</v>
      </c>
      <c r="H84" s="393" t="s">
        <v>1062</v>
      </c>
      <c r="I84" s="388" t="s">
        <v>1072</v>
      </c>
    </row>
    <row r="85" spans="6:9" ht="54.75" customHeight="1" x14ac:dyDescent="0.3">
      <c r="F85" s="409"/>
      <c r="G85" s="392" t="s">
        <v>1052</v>
      </c>
      <c r="H85" s="393" t="s">
        <v>1063</v>
      </c>
      <c r="I85" s="388" t="s">
        <v>1073</v>
      </c>
    </row>
    <row r="86" spans="6:9" ht="43.2" x14ac:dyDescent="0.3">
      <c r="F86" s="409"/>
      <c r="G86" s="392" t="s">
        <v>1053</v>
      </c>
      <c r="H86" s="393" t="s">
        <v>1064</v>
      </c>
      <c r="I86" s="388" t="s">
        <v>1074</v>
      </c>
    </row>
    <row r="87" spans="6:9" ht="58.95" customHeight="1" x14ac:dyDescent="0.3">
      <c r="F87" s="409"/>
      <c r="G87" s="392" t="s">
        <v>1054</v>
      </c>
      <c r="H87" s="393" t="s">
        <v>1065</v>
      </c>
      <c r="I87" s="388" t="s">
        <v>1075</v>
      </c>
    </row>
    <row r="88" spans="6:9" ht="57.6" x14ac:dyDescent="0.3">
      <c r="F88" s="409"/>
      <c r="G88" s="392" t="s">
        <v>1055</v>
      </c>
      <c r="H88" s="393" t="s">
        <v>1066</v>
      </c>
      <c r="I88" s="388" t="s">
        <v>1705</v>
      </c>
    </row>
    <row r="89" spans="6:9" ht="45.6" customHeight="1" x14ac:dyDescent="0.3">
      <c r="F89" s="409"/>
      <c r="G89" s="392" t="s">
        <v>1056</v>
      </c>
      <c r="H89" s="393" t="s">
        <v>1067</v>
      </c>
      <c r="I89" s="388" t="s">
        <v>1076</v>
      </c>
    </row>
    <row r="90" spans="6:9" ht="57.6" customHeight="1" x14ac:dyDescent="0.3">
      <c r="F90" s="409"/>
      <c r="G90" s="392" t="s">
        <v>1057</v>
      </c>
      <c r="H90" s="393" t="s">
        <v>1068</v>
      </c>
      <c r="I90" s="388" t="s">
        <v>1077</v>
      </c>
    </row>
    <row r="91" spans="6:9" ht="43.2" x14ac:dyDescent="0.3">
      <c r="F91" s="409"/>
      <c r="G91" s="392" t="s">
        <v>1058</v>
      </c>
      <c r="H91" s="393" t="s">
        <v>1069</v>
      </c>
      <c r="I91" s="388" t="s">
        <v>1078</v>
      </c>
    </row>
    <row r="92" spans="6:9" ht="55.2" customHeight="1" x14ac:dyDescent="0.3">
      <c r="F92" s="409"/>
      <c r="G92" s="392" t="s">
        <v>1059</v>
      </c>
      <c r="H92" s="393" t="s">
        <v>1070</v>
      </c>
      <c r="I92" s="388" t="s">
        <v>1079</v>
      </c>
    </row>
    <row r="93" spans="6:9" ht="28.8" x14ac:dyDescent="0.3">
      <c r="F93" s="409"/>
      <c r="G93" s="392" t="s">
        <v>1060</v>
      </c>
      <c r="H93" s="393" t="s">
        <v>1071</v>
      </c>
      <c r="I93" s="388" t="s">
        <v>1080</v>
      </c>
    </row>
    <row r="94" spans="6:9" ht="43.2" x14ac:dyDescent="0.3">
      <c r="F94" s="409"/>
      <c r="G94" s="392" t="s">
        <v>1177</v>
      </c>
      <c r="H94" s="393" t="s">
        <v>1183</v>
      </c>
      <c r="I94" s="388" t="s">
        <v>1189</v>
      </c>
    </row>
    <row r="95" spans="6:9" ht="28.8" x14ac:dyDescent="0.3">
      <c r="F95" s="409"/>
      <c r="G95" s="392" t="s">
        <v>1242</v>
      </c>
      <c r="H95" s="393" t="s">
        <v>1243</v>
      </c>
      <c r="I95" s="388" t="s">
        <v>1255</v>
      </c>
    </row>
    <row r="96" spans="6:9" ht="72" customHeight="1" x14ac:dyDescent="0.3">
      <c r="F96" s="409" t="s">
        <v>12</v>
      </c>
      <c r="G96" s="392" t="s">
        <v>57</v>
      </c>
      <c r="H96" s="393" t="s">
        <v>1684</v>
      </c>
      <c r="I96" s="388" t="s">
        <v>58</v>
      </c>
    </row>
    <row r="97" spans="6:9" ht="43.2" x14ac:dyDescent="0.3">
      <c r="F97" s="409"/>
      <c r="G97" s="392" t="s">
        <v>1685</v>
      </c>
      <c r="H97" s="393" t="s">
        <v>59</v>
      </c>
      <c r="I97" s="388" t="s">
        <v>1686</v>
      </c>
    </row>
    <row r="98" spans="6:9" ht="43.2" x14ac:dyDescent="0.3">
      <c r="F98" s="409"/>
      <c r="G98" s="392" t="s">
        <v>60</v>
      </c>
      <c r="H98" s="393" t="s">
        <v>61</v>
      </c>
      <c r="I98" s="388" t="s">
        <v>1687</v>
      </c>
    </row>
    <row r="99" spans="6:9" ht="59.25" customHeight="1" x14ac:dyDescent="0.3">
      <c r="F99" s="409" t="s">
        <v>14</v>
      </c>
      <c r="G99" s="392" t="s">
        <v>1109</v>
      </c>
      <c r="H99" s="393" t="s">
        <v>1110</v>
      </c>
      <c r="I99" s="388" t="s">
        <v>1700</v>
      </c>
    </row>
    <row r="100" spans="6:9" ht="44.4" x14ac:dyDescent="0.3">
      <c r="F100" s="409"/>
      <c r="G100" s="392" t="s">
        <v>1701</v>
      </c>
      <c r="H100" s="393" t="s">
        <v>1829</v>
      </c>
      <c r="I100" s="388" t="s">
        <v>1123</v>
      </c>
    </row>
    <row r="101" spans="6:9" ht="42.6" customHeight="1" x14ac:dyDescent="0.3">
      <c r="F101" s="409"/>
      <c r="G101" s="392" t="s">
        <v>1111</v>
      </c>
      <c r="H101" s="393" t="s">
        <v>1112</v>
      </c>
      <c r="I101" s="388" t="s">
        <v>1107</v>
      </c>
    </row>
    <row r="102" spans="6:9" ht="43.2" x14ac:dyDescent="0.3">
      <c r="F102" s="409"/>
      <c r="G102" s="392" t="s">
        <v>1142</v>
      </c>
      <c r="H102" s="393" t="s">
        <v>1143</v>
      </c>
      <c r="I102" s="388" t="s">
        <v>23</v>
      </c>
    </row>
    <row r="103" spans="6:9" ht="45.6" customHeight="1" x14ac:dyDescent="0.3">
      <c r="F103" s="409"/>
      <c r="G103" s="392" t="s">
        <v>1113</v>
      </c>
      <c r="H103" s="393" t="s">
        <v>1702</v>
      </c>
      <c r="I103" s="388" t="s">
        <v>1124</v>
      </c>
    </row>
    <row r="104" spans="6:9" ht="43.2" x14ac:dyDescent="0.3">
      <c r="F104" s="409"/>
      <c r="G104" s="392" t="s">
        <v>1114</v>
      </c>
      <c r="H104" s="393" t="s">
        <v>1115</v>
      </c>
      <c r="I104" s="388" t="s">
        <v>1125</v>
      </c>
    </row>
    <row r="105" spans="6:9" ht="57.6" x14ac:dyDescent="0.3">
      <c r="F105" s="409"/>
      <c r="G105" s="392" t="s">
        <v>1116</v>
      </c>
      <c r="H105" s="393" t="s">
        <v>1117</v>
      </c>
      <c r="I105" s="388" t="s">
        <v>1126</v>
      </c>
    </row>
    <row r="106" spans="6:9" ht="28.8" x14ac:dyDescent="0.3">
      <c r="F106" s="409"/>
      <c r="G106" s="392" t="s">
        <v>1118</v>
      </c>
      <c r="H106" s="393" t="s">
        <v>1119</v>
      </c>
      <c r="I106" s="388" t="s">
        <v>1127</v>
      </c>
    </row>
    <row r="107" spans="6:9" ht="28.8" x14ac:dyDescent="0.3">
      <c r="F107" s="409"/>
      <c r="G107" s="392" t="s">
        <v>1120</v>
      </c>
      <c r="H107" s="393" t="s">
        <v>1703</v>
      </c>
      <c r="I107" s="388" t="s">
        <v>1128</v>
      </c>
    </row>
  </sheetData>
  <mergeCells count="20">
    <mergeCell ref="F27:F28"/>
    <mergeCell ref="B21:D21"/>
    <mergeCell ref="B22:D22"/>
    <mergeCell ref="B23:D23"/>
    <mergeCell ref="F9:I15"/>
    <mergeCell ref="B24:D24"/>
    <mergeCell ref="F35:F36"/>
    <mergeCell ref="F31:F32"/>
    <mergeCell ref="F33:F34"/>
    <mergeCell ref="F99:F107"/>
    <mergeCell ref="F51:F54"/>
    <mergeCell ref="F55:F58"/>
    <mergeCell ref="F64:F69"/>
    <mergeCell ref="F79:F82"/>
    <mergeCell ref="F83:F95"/>
    <mergeCell ref="F96:F98"/>
    <mergeCell ref="F73:F78"/>
    <mergeCell ref="F60:F63"/>
    <mergeCell ref="F47:F50"/>
    <mergeCell ref="F38:F46"/>
  </mergeCells>
  <hyperlinks>
    <hyperlink ref="B23:D23" location="'CBA Overview'!A1" display="CBA Overview" xr:uid="{00000000-0004-0000-0300-000000000000}"/>
    <hyperlink ref="B22:D22" location="'User Instructions'!A1" display="User Instructions" xr:uid="{00000000-0004-0000-0300-000001000000}"/>
    <hyperlink ref="I27" r:id="rId1" xr:uid="{3C663013-E46B-4339-B59F-D12F921B331D}"/>
    <hyperlink ref="I30" r:id="rId2" xr:uid="{987BC3A0-2D84-4DF0-8057-4527CED1A2F2}"/>
    <hyperlink ref="I28" r:id="rId3" xr:uid="{D6082152-B3CC-4456-8165-B437E42C29B3}"/>
    <hyperlink ref="I34" r:id="rId4" xr:uid="{9BF04D15-F2E1-482A-9520-1D60F4283CD7}"/>
    <hyperlink ref="I35" r:id="rId5" location=".Wbu12IWcGUl" xr:uid="{80BC24D7-2265-474F-B76D-4053C4D21AB6}"/>
    <hyperlink ref="I33" r:id="rId6" xr:uid="{E1E3CC3B-246E-4B0C-A549-26D533C551AF}"/>
    <hyperlink ref="I36" r:id="rId7" xr:uid="{169AED2E-D5A8-4B16-83FF-054AC2748C5B}"/>
    <hyperlink ref="I37" r:id="rId8" xr:uid="{3B1CE0DF-D9BE-47BC-AB07-4D5CFE3E928E}"/>
    <hyperlink ref="I38" r:id="rId9" location="Description" xr:uid="{0185AC6D-9FBB-4201-8706-C3B8BEE54D4F}"/>
    <hyperlink ref="I39" r:id="rId10" xr:uid="{9C04D211-25A6-434A-A9E0-52CD722FFE50}"/>
    <hyperlink ref="I43" r:id="rId11" xr:uid="{47F10016-EA69-4E3E-B45F-A36920C25F7F}"/>
    <hyperlink ref="I44" r:id="rId12" xr:uid="{C103D29A-6924-4580-8730-D603042D33CC}"/>
    <hyperlink ref="I41" r:id="rId13" xr:uid="{1AA2027D-E7B3-4DF1-BBC9-1A087AA76F10}"/>
    <hyperlink ref="I42" r:id="rId14" xr:uid="{2EDAEBD1-9A92-4716-A7C8-0299DF54D11A}"/>
    <hyperlink ref="I40" r:id="rId15" xr:uid="{A75BE50D-7BFD-4FA2-9E79-DE0F7AB01C5B}"/>
    <hyperlink ref="I45" r:id="rId16" xr:uid="{446A6C46-CCD5-4DCD-90AA-61D4C7F8A608}"/>
    <hyperlink ref="I46" r:id="rId17" xr:uid="{50A1540B-2CA2-46D2-9305-857ED9901D7D}"/>
    <hyperlink ref="I71" r:id="rId18" xr:uid="{1E7A3B08-EA62-4011-904D-2DCECABF1AE0}"/>
    <hyperlink ref="I58" r:id="rId19" xr:uid="{9946AA0A-0964-4C76-BB65-794E1026B991}"/>
    <hyperlink ref="I72" r:id="rId20" xr:uid="{982AF742-A021-4CFA-9AD9-884D762EFDCD}"/>
    <hyperlink ref="I55" r:id="rId21" xr:uid="{0348F79B-85DE-4936-8313-1FD6B06A2A3B}"/>
    <hyperlink ref="I56" r:id="rId22" xr:uid="{431432E2-1854-4188-BAEF-B1BD205788AB}"/>
    <hyperlink ref="I57" r:id="rId23" xr:uid="{5FDD22D0-1280-45FF-BD6A-64C349769B75}"/>
    <hyperlink ref="I31" r:id="rId24" xr:uid="{08F6647E-0ECF-4450-B311-1D83F2F1DED3}"/>
    <hyperlink ref="I32" r:id="rId25" xr:uid="{6D66CEBB-49A6-4FC8-B626-43819817DF5C}"/>
    <hyperlink ref="I96" r:id="rId26" xr:uid="{6EBBD726-6AFB-4613-B8F7-100229705BD6}"/>
    <hyperlink ref="I97" r:id="rId27" xr:uid="{D961F06F-A3F6-490A-ACE7-C4DC461A1D74}"/>
    <hyperlink ref="I47" r:id="rId28" xr:uid="{36568E10-432A-4D3C-86BB-AE14083553A1}"/>
    <hyperlink ref="I98" r:id="rId29" xr:uid="{8EA2ACA8-14E1-444F-8449-0D84FCC5CCBF}"/>
    <hyperlink ref="I51" r:id="rId30" xr:uid="{D2A7371C-6B7B-4BD1-AFB5-3F921D39377D}"/>
    <hyperlink ref="I52" r:id="rId31" xr:uid="{922E00AC-69BD-459D-A5D9-206DAD9299B8}"/>
    <hyperlink ref="I54" r:id="rId32" xr:uid="{33385A7F-040D-4368-A007-5A34EE1AEEBB}"/>
    <hyperlink ref="I48" r:id="rId33" xr:uid="{1F76A060-DC16-4B6E-8964-769673E51D44}"/>
    <hyperlink ref="I53" r:id="rId34" xr:uid="{3ABA61F9-C9D4-411A-B03A-76A418D04B30}"/>
    <hyperlink ref="I49" r:id="rId35" xr:uid="{74876014-07BD-4A2E-B431-E76730557EA2}"/>
    <hyperlink ref="I66" r:id="rId36" xr:uid="{0131015F-411C-4107-ADAE-41BE42EF6C00}"/>
    <hyperlink ref="I67" r:id="rId37" xr:uid="{0D019787-3F30-4C23-856E-9242D8CD92C0}"/>
    <hyperlink ref="I68" r:id="rId38" xr:uid="{7757A354-1356-4EE1-BB8D-4BFF0864AB3B}"/>
    <hyperlink ref="I69" r:id="rId39" xr:uid="{930C3F7E-020A-415B-BB1F-252F8C81D0B3}"/>
    <hyperlink ref="I70" r:id="rId40" xr:uid="{428AF22D-D412-4416-B2AB-1B78F7C4C48D}"/>
    <hyperlink ref="I59" r:id="rId41" xr:uid="{7CAF220B-62AE-4A33-A7AB-77CD6FA8ACB4}"/>
    <hyperlink ref="I60" r:id="rId42" xr:uid="{8290BC42-4D3E-424A-85F7-FFA3F71D7A1A}"/>
    <hyperlink ref="I61" r:id="rId43" xr:uid="{0ABE888A-3DC6-4AC0-868A-60B3DCB772F9}"/>
    <hyperlink ref="I62" r:id="rId44" xr:uid="{2BD31677-58A9-48BF-98AF-6B51B1BD840D}"/>
    <hyperlink ref="I63" r:id="rId45" xr:uid="{12B4360C-2DAC-4E71-9D6F-7093492F44BD}"/>
    <hyperlink ref="I95" r:id="rId46" xr:uid="{1EE54E4B-E603-4DA9-B313-2C982B899E0E}"/>
    <hyperlink ref="I65" r:id="rId47" xr:uid="{8F81450F-6215-4D2D-9A80-0F096A1CD520}"/>
    <hyperlink ref="I64" r:id="rId48" xr:uid="{3B56461B-EC8E-41D0-B4F5-5FAF169A9F97}"/>
    <hyperlink ref="I104" r:id="rId49" xr:uid="{52230CE6-F8DA-493F-9B9A-C41AC3B9657B}"/>
    <hyperlink ref="I102" r:id="rId50" xr:uid="{DC58F91C-CC0A-407F-A6E5-748D0A13A93C}"/>
    <hyperlink ref="I99" r:id="rId51" xr:uid="{20172E9C-285B-43D0-ABA5-272EB20AAB75}"/>
    <hyperlink ref="I100" r:id="rId52" xr:uid="{C9BFE1CE-B3C1-4B8C-881B-C2FB0C5A1F1B}"/>
    <hyperlink ref="I101" r:id="rId53" xr:uid="{24239BE5-ED3D-4A37-ACE9-0EEB70B5D2B9}"/>
    <hyperlink ref="I103" r:id="rId54" xr:uid="{87CEF870-1E3D-4403-B9AB-43D373731628}"/>
    <hyperlink ref="I105" r:id="rId55" xr:uid="{3639527E-D916-4893-AD50-0A84ADD05B99}"/>
    <hyperlink ref="I106" r:id="rId56" xr:uid="{280273F2-D5D9-4AF7-9BDC-057C7E79745B}"/>
    <hyperlink ref="I107" r:id="rId57" xr:uid="{55EF1894-5A00-4B06-9E51-81D7D954C703}"/>
    <hyperlink ref="I50" r:id="rId58" location="homepage" xr:uid="{6C3C0A4A-ED28-4A78-AFBB-EB2C7FEA0FF2}"/>
    <hyperlink ref="I83" r:id="rId59" xr:uid="{B649ABB9-2584-42A8-900D-024791C4DD8C}"/>
    <hyperlink ref="I84" r:id="rId60" xr:uid="{19F5FE85-A673-4E1C-939A-C646802F1CAB}"/>
    <hyperlink ref="I85" r:id="rId61" xr:uid="{FCD27B3B-E766-460C-B759-108FF9CEB018}"/>
    <hyperlink ref="I86" r:id="rId62" xr:uid="{8464F848-7F58-4E43-BE94-A23A7E7A4DD0}"/>
    <hyperlink ref="I87" r:id="rId63" xr:uid="{8A851897-4244-48A0-8043-5CCE5B4EB3C1}"/>
    <hyperlink ref="I89" r:id="rId64" xr:uid="{4B68C9DB-86A1-4720-847B-BBC154630917}"/>
    <hyperlink ref="I90" r:id="rId65" xr:uid="{CA37F01E-427E-4012-AEC9-F734947C10E4}"/>
    <hyperlink ref="I91" r:id="rId66" xr:uid="{C56302B7-EA7D-48F1-82AA-7353683E1D8C}"/>
    <hyperlink ref="I92" r:id="rId67" xr:uid="{D005C657-9861-4E87-98D8-B2693A0AC3CA}"/>
    <hyperlink ref="I93" r:id="rId68" xr:uid="{C21574F2-7745-4F23-9882-2E7A30BB6A76}"/>
    <hyperlink ref="I79" r:id="rId69" xr:uid="{71F11D87-750F-4A9E-BB00-54228C9C8373}"/>
    <hyperlink ref="I80" r:id="rId70" xr:uid="{8720899A-BEC6-4ECD-B420-7D92A7184782}"/>
    <hyperlink ref="I81" r:id="rId71" xr:uid="{064799CE-F35B-4962-936A-545D41182309}"/>
    <hyperlink ref="I82" r:id="rId72" xr:uid="{2E191BC4-5EAF-4B56-82CB-255B243F0A86}"/>
    <hyperlink ref="I88" r:id="rId73" xr:uid="{0E132CFA-034D-44E9-9FD4-489ECD7E7772}"/>
    <hyperlink ref="I73" r:id="rId74" xr:uid="{192B4BBA-BB78-405D-A32E-9CFC0F0B1AA8}"/>
    <hyperlink ref="I74" r:id="rId75" xr:uid="{B2267D52-D72C-4084-B405-FD1AA41CA8F6}"/>
    <hyperlink ref="I75" r:id="rId76" xr:uid="{50CA2E59-76CF-41C1-ABEF-4D194B7C400F}"/>
    <hyperlink ref="I76" r:id="rId77" xr:uid="{E2906C01-7EF6-4CB7-93B3-3F5CBF377A93}"/>
    <hyperlink ref="I77" r:id="rId78" xr:uid="{A99F85A7-572F-460A-ACF5-8494DE2C21F1}"/>
    <hyperlink ref="I94" r:id="rId79" xr:uid="{A217E40D-7960-4528-B5A7-46683865FFB6}"/>
    <hyperlink ref="I78" r:id="rId80" location="energy-trends-(quarterly-and-monthly-data)" xr:uid="{2FC2ED5E-E7C0-48A9-90B1-0F8DB6F3FB24}"/>
    <hyperlink ref="I29" r:id="rId81" display="https://www.gov.uk/government/publications/valuation-of-energy-use-and-greenhouse-gas-emissions-for-appraisal" xr:uid="{88020F81-F4BA-43AD-A6F7-4AC885A9D89C}"/>
  </hyperlinks>
  <pageMargins left="0.7" right="0.7" top="0.75" bottom="0.75" header="0.3" footer="0.3"/>
  <drawing r:id="rId8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AG95"/>
  <sheetViews>
    <sheetView showGridLines="0" showRowColHeaders="0" zoomScale="90" zoomScaleNormal="90" workbookViewId="0"/>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8" width="9.109375" style="2"/>
    <col min="9" max="9" width="9.109375" style="2" customWidth="1"/>
    <col min="10" max="11" width="9.109375" style="2"/>
    <col min="12" max="12" width="4.44140625" style="2" customWidth="1"/>
    <col min="13" max="13" width="9.109375" style="2"/>
    <col min="14" max="14" width="9.109375" style="2" customWidth="1"/>
    <col min="15"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7</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161</v>
      </c>
      <c r="G9" s="395"/>
      <c r="H9" s="395"/>
      <c r="I9" s="395"/>
      <c r="J9" s="395"/>
      <c r="K9" s="395"/>
      <c r="L9" s="395"/>
      <c r="M9" s="395"/>
      <c r="N9" s="395"/>
      <c r="O9" s="395"/>
      <c r="P9" s="395"/>
      <c r="Q9" s="395"/>
      <c r="R9" s="395"/>
      <c r="S9" s="395"/>
      <c r="T9" s="395"/>
      <c r="U9" s="28"/>
    </row>
    <row r="10" spans="6:33" x14ac:dyDescent="0.3">
      <c r="F10" s="395"/>
      <c r="G10" s="395"/>
      <c r="H10" s="395"/>
      <c r="I10" s="395"/>
      <c r="J10" s="395"/>
      <c r="K10" s="395"/>
      <c r="L10" s="395"/>
      <c r="M10" s="395"/>
      <c r="N10" s="395"/>
      <c r="O10" s="395"/>
      <c r="P10" s="395"/>
      <c r="Q10" s="395"/>
      <c r="R10" s="395"/>
      <c r="S10" s="395"/>
      <c r="T10" s="395"/>
      <c r="U10" s="28"/>
    </row>
    <row r="11" spans="6:33" x14ac:dyDescent="0.3">
      <c r="F11" s="395"/>
      <c r="G11" s="395"/>
      <c r="H11" s="395"/>
      <c r="I11" s="395"/>
      <c r="J11" s="395"/>
      <c r="K11" s="395"/>
      <c r="L11" s="395"/>
      <c r="M11" s="395"/>
      <c r="N11" s="395"/>
      <c r="O11" s="395"/>
      <c r="P11" s="395"/>
      <c r="Q11" s="395"/>
      <c r="R11" s="395"/>
      <c r="S11" s="395"/>
      <c r="T11" s="395"/>
      <c r="U11" s="28"/>
    </row>
    <row r="12" spans="6:33" x14ac:dyDescent="0.3">
      <c r="F12" s="395"/>
      <c r="G12" s="395"/>
      <c r="H12" s="395"/>
      <c r="I12" s="395"/>
      <c r="J12" s="395"/>
      <c r="K12" s="395"/>
      <c r="L12" s="395"/>
      <c r="M12" s="395"/>
      <c r="N12" s="395"/>
      <c r="O12" s="395"/>
      <c r="P12" s="395"/>
      <c r="Q12" s="395"/>
      <c r="R12" s="395"/>
      <c r="S12" s="395"/>
      <c r="T12" s="395"/>
      <c r="U12" s="28"/>
    </row>
    <row r="13" spans="6:33" x14ac:dyDescent="0.3">
      <c r="F13" s="395"/>
      <c r="G13" s="395"/>
      <c r="H13" s="395"/>
      <c r="I13" s="395"/>
      <c r="J13" s="395"/>
      <c r="K13" s="395"/>
      <c r="L13" s="395"/>
      <c r="M13" s="395"/>
      <c r="N13" s="395"/>
      <c r="O13" s="395"/>
      <c r="P13" s="395"/>
      <c r="Q13" s="395"/>
      <c r="R13" s="395"/>
      <c r="S13" s="395"/>
      <c r="T13" s="395"/>
      <c r="U13" s="28"/>
    </row>
    <row r="14" spans="6:33" x14ac:dyDescent="0.3">
      <c r="F14" s="395"/>
      <c r="G14" s="395"/>
      <c r="H14" s="395"/>
      <c r="I14" s="395"/>
      <c r="J14" s="395"/>
      <c r="K14" s="395"/>
      <c r="L14" s="395"/>
      <c r="M14" s="395"/>
      <c r="N14" s="395"/>
      <c r="O14" s="395"/>
      <c r="P14" s="395"/>
      <c r="Q14" s="395"/>
      <c r="R14" s="395"/>
      <c r="S14" s="395"/>
      <c r="T14" s="395"/>
      <c r="U14" s="28"/>
    </row>
    <row r="15" spans="6:33" x14ac:dyDescent="0.3">
      <c r="F15" s="395"/>
      <c r="G15" s="395"/>
      <c r="H15" s="395"/>
      <c r="I15" s="395"/>
      <c r="J15" s="395"/>
      <c r="K15" s="395"/>
      <c r="L15" s="395"/>
      <c r="M15" s="395"/>
      <c r="N15" s="395"/>
      <c r="O15" s="395"/>
      <c r="P15" s="395"/>
      <c r="Q15" s="395"/>
      <c r="R15" s="395"/>
      <c r="S15" s="395"/>
      <c r="T15" s="395"/>
      <c r="U15" s="28"/>
    </row>
    <row r="16" spans="6:33" x14ac:dyDescent="0.3">
      <c r="F16" s="395"/>
      <c r="G16" s="395"/>
      <c r="H16" s="395"/>
      <c r="I16" s="395"/>
      <c r="J16" s="395"/>
      <c r="K16" s="395"/>
      <c r="L16" s="395"/>
      <c r="M16" s="395"/>
      <c r="N16" s="395"/>
      <c r="O16" s="395"/>
      <c r="P16" s="395"/>
      <c r="Q16" s="395"/>
      <c r="R16" s="395"/>
      <c r="S16" s="395"/>
      <c r="T16" s="395"/>
      <c r="U16" s="28"/>
    </row>
    <row r="17" spans="2:21" x14ac:dyDescent="0.3">
      <c r="F17" s="63"/>
      <c r="G17" s="63"/>
      <c r="H17" s="63"/>
      <c r="I17" s="63"/>
      <c r="J17" s="63"/>
      <c r="K17" s="63"/>
      <c r="L17" s="63"/>
      <c r="M17" s="63"/>
      <c r="N17" s="63"/>
      <c r="O17" s="63"/>
      <c r="P17" s="63"/>
      <c r="Q17" s="63"/>
      <c r="R17" s="63"/>
      <c r="S17" s="63"/>
      <c r="T17" s="63"/>
      <c r="U17" s="28"/>
    </row>
    <row r="18" spans="2:21" x14ac:dyDescent="0.3">
      <c r="F18" s="27" t="s">
        <v>160</v>
      </c>
      <c r="G18" s="28"/>
      <c r="H18" s="28"/>
      <c r="I18" s="28"/>
      <c r="J18" s="28"/>
      <c r="K18" s="28"/>
      <c r="L18" s="28"/>
      <c r="M18" s="28"/>
      <c r="N18" s="28"/>
      <c r="O18" s="28"/>
      <c r="P18" s="28"/>
      <c r="Q18" s="28"/>
      <c r="R18" s="28"/>
      <c r="S18" s="28"/>
      <c r="T18" s="28"/>
      <c r="U18" s="28"/>
    </row>
    <row r="19" spans="2:21" ht="15" customHeight="1" x14ac:dyDescent="0.3">
      <c r="F19" s="395" t="s">
        <v>163</v>
      </c>
      <c r="G19" s="395"/>
      <c r="H19" s="395"/>
      <c r="I19" s="395"/>
      <c r="J19" s="395"/>
      <c r="K19" s="395"/>
      <c r="L19" s="395"/>
      <c r="M19" s="395"/>
      <c r="N19" s="395"/>
      <c r="O19" s="30" t="s">
        <v>162</v>
      </c>
      <c r="P19" s="28"/>
      <c r="Q19" s="28"/>
      <c r="R19" s="28"/>
      <c r="S19" s="28"/>
      <c r="T19" s="28"/>
      <c r="U19" s="28"/>
    </row>
    <row r="20" spans="2:21" ht="15" customHeight="1" x14ac:dyDescent="0.3">
      <c r="F20" s="395"/>
      <c r="G20" s="395"/>
      <c r="H20" s="395"/>
      <c r="I20" s="395"/>
      <c r="J20" s="395"/>
      <c r="K20" s="395"/>
      <c r="L20" s="395"/>
      <c r="M20" s="395"/>
      <c r="N20" s="395"/>
      <c r="O20" s="28"/>
      <c r="P20" s="28"/>
      <c r="Q20" s="28"/>
      <c r="R20" s="28"/>
      <c r="S20" s="28"/>
      <c r="T20" s="28"/>
    </row>
    <row r="21" spans="2:21" x14ac:dyDescent="0.3">
      <c r="B21" s="418" t="s">
        <v>4</v>
      </c>
      <c r="C21" s="419"/>
      <c r="D21" s="420"/>
      <c r="F21" s="395"/>
      <c r="G21" s="395"/>
      <c r="H21" s="395"/>
      <c r="I21" s="395"/>
      <c r="J21" s="395"/>
      <c r="K21" s="395"/>
      <c r="L21" s="395"/>
      <c r="M21" s="395"/>
      <c r="N21" s="395"/>
      <c r="O21" s="28"/>
      <c r="P21" s="28"/>
      <c r="Q21" s="28"/>
      <c r="R21" s="28"/>
      <c r="S21" s="28"/>
      <c r="T21" s="28"/>
    </row>
    <row r="22" spans="2:21" ht="15" customHeight="1" x14ac:dyDescent="0.3">
      <c r="B22" s="421" t="s">
        <v>7</v>
      </c>
      <c r="C22" s="422"/>
      <c r="D22" s="423"/>
      <c r="F22" s="395"/>
      <c r="G22" s="395"/>
      <c r="H22" s="395"/>
      <c r="I22" s="395"/>
      <c r="J22" s="395"/>
      <c r="K22" s="395"/>
      <c r="L22" s="395"/>
      <c r="M22" s="395"/>
      <c r="N22" s="395"/>
      <c r="O22" s="28"/>
      <c r="P22" s="28"/>
      <c r="Q22" s="28"/>
      <c r="R22" s="28"/>
      <c r="S22" s="28"/>
      <c r="T22" s="28"/>
    </row>
    <row r="23" spans="2:21" x14ac:dyDescent="0.3">
      <c r="B23" s="412" t="s">
        <v>8</v>
      </c>
      <c r="C23" s="413"/>
      <c r="D23" s="414"/>
      <c r="F23" s="395"/>
      <c r="G23" s="395"/>
      <c r="H23" s="395"/>
      <c r="I23" s="395"/>
      <c r="J23" s="395"/>
      <c r="K23" s="395"/>
      <c r="L23" s="395"/>
      <c r="M23" s="395"/>
      <c r="N23" s="395"/>
      <c r="O23" s="28"/>
      <c r="P23" s="28"/>
      <c r="Q23" s="28"/>
      <c r="R23" s="28"/>
      <c r="S23" s="28"/>
      <c r="T23" s="28"/>
    </row>
    <row r="24" spans="2:21" x14ac:dyDescent="0.3">
      <c r="B24" s="412" t="s">
        <v>0</v>
      </c>
      <c r="C24" s="413"/>
      <c r="D24" s="414"/>
      <c r="F24" s="395"/>
      <c r="G24" s="395"/>
      <c r="H24" s="395"/>
      <c r="I24" s="395"/>
      <c r="J24" s="395"/>
      <c r="K24" s="395"/>
      <c r="L24" s="395"/>
      <c r="M24" s="395"/>
      <c r="N24" s="395"/>
      <c r="O24" s="28"/>
      <c r="P24" s="28"/>
      <c r="Q24" s="28"/>
      <c r="R24" s="28"/>
      <c r="S24" s="28"/>
      <c r="T24" s="28"/>
    </row>
    <row r="25" spans="2:21" x14ac:dyDescent="0.3">
      <c r="B25" s="412" t="s">
        <v>9</v>
      </c>
      <c r="C25" s="413"/>
      <c r="D25" s="414"/>
      <c r="F25" s="395"/>
      <c r="G25" s="395"/>
      <c r="H25" s="395"/>
      <c r="I25" s="395"/>
      <c r="J25" s="395"/>
      <c r="K25" s="395"/>
      <c r="L25" s="395"/>
      <c r="M25" s="395"/>
      <c r="N25" s="395"/>
      <c r="O25" s="28"/>
      <c r="P25" s="28"/>
      <c r="Q25" s="28"/>
      <c r="R25" s="28"/>
      <c r="S25" s="28"/>
      <c r="T25" s="28"/>
    </row>
    <row r="26" spans="2:21" x14ac:dyDescent="0.3">
      <c r="B26" s="412" t="s">
        <v>1</v>
      </c>
      <c r="C26" s="413"/>
      <c r="D26" s="414"/>
      <c r="F26" s="395"/>
      <c r="G26" s="395"/>
      <c r="H26" s="395"/>
      <c r="I26" s="395"/>
      <c r="J26" s="395"/>
      <c r="K26" s="395"/>
      <c r="L26" s="395"/>
      <c r="M26" s="395"/>
      <c r="N26" s="395"/>
      <c r="O26" s="28"/>
      <c r="P26" s="28"/>
      <c r="Q26" s="28"/>
      <c r="R26" s="28"/>
      <c r="S26" s="28"/>
      <c r="T26" s="28"/>
    </row>
    <row r="27" spans="2:21" x14ac:dyDescent="0.3">
      <c r="B27" s="412" t="s">
        <v>10</v>
      </c>
      <c r="C27" s="413"/>
      <c r="D27" s="414"/>
      <c r="F27" s="395"/>
      <c r="G27" s="395"/>
      <c r="H27" s="395"/>
      <c r="I27" s="395"/>
      <c r="J27" s="395"/>
      <c r="K27" s="395"/>
      <c r="L27" s="395"/>
      <c r="M27" s="395"/>
      <c r="N27" s="395"/>
      <c r="O27" s="28"/>
      <c r="P27" s="28"/>
      <c r="Q27" s="28"/>
      <c r="R27" s="28"/>
      <c r="S27" s="28"/>
      <c r="T27" s="28"/>
    </row>
    <row r="28" spans="2:21" x14ac:dyDescent="0.3">
      <c r="B28" s="412" t="s">
        <v>11</v>
      </c>
      <c r="C28" s="413"/>
      <c r="D28" s="414"/>
      <c r="F28" s="395"/>
      <c r="G28" s="395"/>
      <c r="H28" s="395"/>
      <c r="I28" s="395"/>
      <c r="J28" s="395"/>
      <c r="K28" s="395"/>
      <c r="L28" s="395"/>
      <c r="M28" s="395"/>
      <c r="N28" s="395"/>
      <c r="O28" s="28"/>
      <c r="P28" s="28"/>
      <c r="Q28" s="28"/>
      <c r="R28" s="28"/>
      <c r="S28" s="28"/>
      <c r="T28" s="28"/>
    </row>
    <row r="29" spans="2:21" x14ac:dyDescent="0.3">
      <c r="B29" s="412" t="s">
        <v>12</v>
      </c>
      <c r="C29" s="413"/>
      <c r="D29" s="414"/>
      <c r="F29" s="395"/>
      <c r="G29" s="395"/>
      <c r="H29" s="395"/>
      <c r="I29" s="395"/>
      <c r="J29" s="395"/>
      <c r="K29" s="395"/>
      <c r="L29" s="395"/>
      <c r="M29" s="395"/>
      <c r="N29" s="395"/>
      <c r="O29" s="28"/>
      <c r="P29" s="28"/>
      <c r="Q29" s="28"/>
      <c r="R29" s="28"/>
      <c r="S29" s="28"/>
      <c r="T29" s="28"/>
    </row>
    <row r="30" spans="2:21" x14ac:dyDescent="0.3">
      <c r="B30" s="415" t="s">
        <v>311</v>
      </c>
      <c r="C30" s="416"/>
      <c r="D30" s="417"/>
      <c r="F30" s="395"/>
      <c r="G30" s="395"/>
      <c r="H30" s="395"/>
      <c r="I30" s="395"/>
      <c r="J30" s="395"/>
      <c r="K30" s="395"/>
      <c r="L30" s="395"/>
      <c r="M30" s="395"/>
      <c r="N30" s="395"/>
      <c r="O30" s="28"/>
      <c r="P30" s="28"/>
      <c r="Q30" s="28"/>
      <c r="R30" s="28"/>
      <c r="S30" s="28"/>
      <c r="T30" s="28"/>
    </row>
    <row r="31" spans="2:21" x14ac:dyDescent="0.3">
      <c r="F31" s="395"/>
      <c r="G31" s="395"/>
      <c r="H31" s="395"/>
      <c r="I31" s="395"/>
      <c r="J31" s="395"/>
      <c r="K31" s="395"/>
      <c r="L31" s="395"/>
      <c r="M31" s="395"/>
      <c r="N31" s="395"/>
      <c r="O31" s="28"/>
      <c r="P31" s="28"/>
      <c r="Q31" s="28"/>
      <c r="R31" s="28"/>
      <c r="S31" s="28"/>
      <c r="T31" s="28"/>
    </row>
    <row r="32" spans="2:21" ht="15" customHeight="1" x14ac:dyDescent="0.3">
      <c r="F32" s="395"/>
      <c r="G32" s="395"/>
      <c r="H32" s="395"/>
      <c r="I32" s="395"/>
      <c r="J32" s="395"/>
      <c r="K32" s="395"/>
      <c r="L32" s="395"/>
      <c r="M32" s="395"/>
      <c r="N32" s="395"/>
      <c r="O32" s="28"/>
      <c r="P32" s="28"/>
      <c r="Q32" s="28"/>
      <c r="R32" s="28"/>
      <c r="S32" s="28"/>
      <c r="T32" s="28"/>
    </row>
    <row r="33" spans="1:20" ht="15" customHeight="1" x14ac:dyDescent="0.3">
      <c r="F33" s="395" t="s">
        <v>164</v>
      </c>
      <c r="G33" s="395"/>
      <c r="H33" s="395"/>
      <c r="I33" s="395"/>
      <c r="J33" s="395"/>
      <c r="K33" s="395"/>
      <c r="L33" s="395"/>
      <c r="M33" s="395"/>
      <c r="N33" s="395"/>
      <c r="O33" s="395"/>
      <c r="P33" s="395"/>
      <c r="Q33" s="395"/>
      <c r="R33" s="395"/>
      <c r="S33" s="395"/>
      <c r="T33" s="395"/>
    </row>
    <row r="34" spans="1:20" x14ac:dyDescent="0.3">
      <c r="F34" s="395"/>
      <c r="G34" s="395"/>
      <c r="H34" s="395"/>
      <c r="I34" s="395"/>
      <c r="J34" s="395"/>
      <c r="K34" s="395"/>
      <c r="L34" s="395"/>
      <c r="M34" s="395"/>
      <c r="N34" s="395"/>
      <c r="O34" s="395"/>
      <c r="P34" s="395"/>
      <c r="Q34" s="395"/>
      <c r="R34" s="395"/>
      <c r="S34" s="395"/>
      <c r="T34" s="395"/>
    </row>
    <row r="35" spans="1:20" x14ac:dyDescent="0.3">
      <c r="F35" s="395"/>
      <c r="G35" s="395"/>
      <c r="H35" s="395"/>
      <c r="I35" s="395"/>
      <c r="J35" s="395"/>
      <c r="K35" s="395"/>
      <c r="L35" s="395"/>
      <c r="M35" s="395"/>
      <c r="N35" s="395"/>
      <c r="O35" s="395"/>
      <c r="P35" s="395"/>
      <c r="Q35" s="395"/>
      <c r="R35" s="395"/>
      <c r="S35" s="395"/>
      <c r="T35" s="395"/>
    </row>
    <row r="36" spans="1:20" ht="15" customHeight="1" x14ac:dyDescent="0.3">
      <c r="F36" s="29"/>
      <c r="G36" s="29"/>
      <c r="H36" s="29"/>
      <c r="I36" s="29"/>
      <c r="J36" s="29"/>
      <c r="K36" s="29"/>
      <c r="L36" s="29"/>
      <c r="M36" s="29"/>
      <c r="N36" s="29"/>
    </row>
    <row r="37" spans="1:20" x14ac:dyDescent="0.3">
      <c r="F37" s="27" t="s">
        <v>193</v>
      </c>
      <c r="G37" s="29"/>
      <c r="H37" s="29"/>
      <c r="I37" s="29"/>
      <c r="J37" s="29"/>
      <c r="K37" s="29"/>
      <c r="L37" s="29"/>
      <c r="M37" s="29"/>
      <c r="N37" s="29"/>
    </row>
    <row r="38" spans="1:20" x14ac:dyDescent="0.3">
      <c r="F38" s="395" t="s">
        <v>194</v>
      </c>
      <c r="G38" s="395"/>
      <c r="H38" s="395"/>
      <c r="I38" s="395"/>
      <c r="J38" s="395"/>
      <c r="K38" s="395"/>
      <c r="L38" s="395"/>
      <c r="M38" s="395"/>
      <c r="N38" s="395"/>
      <c r="O38" s="395"/>
      <c r="P38" s="395"/>
      <c r="Q38" s="395"/>
      <c r="R38" s="395"/>
      <c r="S38" s="395"/>
      <c r="T38" s="395"/>
    </row>
    <row r="39" spans="1:20" x14ac:dyDescent="0.3">
      <c r="F39" s="395"/>
      <c r="G39" s="395"/>
      <c r="H39" s="395"/>
      <c r="I39" s="395"/>
      <c r="J39" s="395"/>
      <c r="K39" s="395"/>
      <c r="L39" s="395"/>
      <c r="M39" s="395"/>
      <c r="N39" s="395"/>
      <c r="O39" s="395"/>
      <c r="P39" s="395"/>
      <c r="Q39" s="395"/>
      <c r="R39" s="395"/>
      <c r="S39" s="395"/>
      <c r="T39" s="395"/>
    </row>
    <row r="40" spans="1:20" x14ac:dyDescent="0.3">
      <c r="F40" s="395"/>
      <c r="G40" s="395"/>
      <c r="H40" s="395"/>
      <c r="I40" s="395"/>
      <c r="J40" s="395"/>
      <c r="K40" s="395"/>
      <c r="L40" s="395"/>
      <c r="M40" s="395"/>
      <c r="N40" s="395"/>
      <c r="O40" s="395"/>
      <c r="P40" s="395"/>
      <c r="Q40" s="395"/>
      <c r="R40" s="395"/>
      <c r="S40" s="395"/>
      <c r="T40" s="395"/>
    </row>
    <row r="41" spans="1:20" x14ac:dyDescent="0.3">
      <c r="B41"/>
      <c r="C41"/>
      <c r="D41"/>
      <c r="F41" s="395"/>
      <c r="G41" s="395"/>
      <c r="H41" s="395"/>
      <c r="I41" s="395"/>
      <c r="J41" s="395"/>
      <c r="K41" s="395"/>
      <c r="L41" s="395"/>
      <c r="M41" s="395"/>
      <c r="N41" s="395"/>
      <c r="O41" s="395"/>
      <c r="P41" s="395"/>
      <c r="Q41" s="395"/>
      <c r="R41" s="395"/>
      <c r="S41" s="395"/>
      <c r="T41" s="395"/>
    </row>
    <row r="42" spans="1:20" x14ac:dyDescent="0.3">
      <c r="F42" s="395"/>
      <c r="G42" s="395"/>
      <c r="H42" s="395"/>
      <c r="I42" s="395"/>
      <c r="J42" s="395"/>
      <c r="K42" s="395"/>
      <c r="L42" s="395"/>
      <c r="M42" s="395"/>
      <c r="N42" s="395"/>
      <c r="O42" s="395"/>
      <c r="P42" s="395"/>
      <c r="Q42" s="395"/>
      <c r="R42" s="395"/>
      <c r="S42" s="395"/>
      <c r="T42" s="395"/>
    </row>
    <row r="43" spans="1:20" x14ac:dyDescent="0.3">
      <c r="F43" s="395"/>
      <c r="G43" s="395"/>
      <c r="H43" s="395"/>
      <c r="I43" s="395"/>
      <c r="J43" s="395"/>
      <c r="K43" s="395"/>
      <c r="L43" s="395"/>
      <c r="M43" s="395"/>
      <c r="N43" s="395"/>
      <c r="O43" s="395"/>
      <c r="P43" s="395"/>
      <c r="Q43" s="395"/>
      <c r="R43" s="395"/>
      <c r="S43" s="395"/>
      <c r="T43" s="395"/>
    </row>
    <row r="44" spans="1:20" ht="7.5" customHeight="1" x14ac:dyDescent="0.3">
      <c r="A44" s="1"/>
    </row>
    <row r="45" spans="1:20" ht="4.5" customHeight="1" x14ac:dyDescent="0.3">
      <c r="A45" s="1"/>
      <c r="F45" s="32"/>
      <c r="G45" s="33"/>
      <c r="H45" s="33"/>
      <c r="I45" s="33"/>
      <c r="J45" s="33"/>
      <c r="K45" s="33"/>
      <c r="L45" s="34"/>
      <c r="N45" s="431" t="s">
        <v>191</v>
      </c>
      <c r="O45" s="432"/>
      <c r="P45" s="432"/>
      <c r="Q45" s="432"/>
      <c r="R45" s="432"/>
      <c r="S45" s="432"/>
      <c r="T45" s="433"/>
    </row>
    <row r="46" spans="1:20" x14ac:dyDescent="0.3">
      <c r="F46" s="426" t="s">
        <v>192</v>
      </c>
      <c r="G46" s="427"/>
      <c r="H46" s="427"/>
      <c r="I46" s="428"/>
      <c r="J46" s="429" t="s">
        <v>112</v>
      </c>
      <c r="K46" s="430"/>
      <c r="L46" s="35"/>
      <c r="N46" s="434"/>
      <c r="O46" s="435"/>
      <c r="P46" s="435"/>
      <c r="Q46" s="435"/>
      <c r="R46" s="435"/>
      <c r="S46" s="435"/>
      <c r="T46" s="436"/>
    </row>
    <row r="47" spans="1:20" customFormat="1" ht="4.5" customHeight="1" x14ac:dyDescent="0.3">
      <c r="B47" s="2"/>
      <c r="C47" s="2"/>
      <c r="D47" s="2"/>
      <c r="F47" s="41"/>
      <c r="G47" s="37"/>
      <c r="H47" s="37"/>
      <c r="I47" s="37"/>
      <c r="J47" s="44"/>
      <c r="K47" s="44"/>
      <c r="L47" s="35"/>
      <c r="N47" s="437" t="s">
        <v>203</v>
      </c>
      <c r="O47" s="438"/>
      <c r="P47" s="438"/>
      <c r="Q47" s="438"/>
      <c r="R47" s="438"/>
      <c r="S47" s="438"/>
      <c r="T47" s="439"/>
    </row>
    <row r="48" spans="1:20" x14ac:dyDescent="0.3">
      <c r="F48" s="426" t="s">
        <v>167</v>
      </c>
      <c r="G48" s="427"/>
      <c r="H48" s="427"/>
      <c r="I48" s="428"/>
      <c r="J48" s="429" t="s">
        <v>168</v>
      </c>
      <c r="K48" s="430"/>
      <c r="L48" s="35"/>
      <c r="N48" s="440"/>
      <c r="O48" s="441"/>
      <c r="P48" s="441"/>
      <c r="Q48" s="441"/>
      <c r="R48" s="441"/>
      <c r="S48" s="441"/>
      <c r="T48" s="442"/>
    </row>
    <row r="49" spans="6:20" ht="4.5" customHeight="1" x14ac:dyDescent="0.3">
      <c r="F49" s="41"/>
      <c r="G49" s="37"/>
      <c r="H49" s="37"/>
      <c r="I49" s="37"/>
      <c r="J49" s="44"/>
      <c r="K49" s="44"/>
      <c r="L49" s="35"/>
      <c r="N49" s="440"/>
      <c r="O49" s="441"/>
      <c r="P49" s="441"/>
      <c r="Q49" s="441"/>
      <c r="R49" s="441"/>
      <c r="S49" s="441"/>
      <c r="T49" s="442"/>
    </row>
    <row r="50" spans="6:20" x14ac:dyDescent="0.3">
      <c r="F50" s="426" t="s">
        <v>171</v>
      </c>
      <c r="G50" s="427"/>
      <c r="H50" s="427"/>
      <c r="I50" s="428"/>
      <c r="J50" s="429">
        <v>2022</v>
      </c>
      <c r="K50" s="430"/>
      <c r="L50" s="35"/>
      <c r="N50" s="440"/>
      <c r="O50" s="441"/>
      <c r="P50" s="441"/>
      <c r="Q50" s="441"/>
      <c r="R50" s="441"/>
      <c r="S50" s="441"/>
      <c r="T50" s="442"/>
    </row>
    <row r="51" spans="6:20" ht="4.5" customHeight="1" x14ac:dyDescent="0.3">
      <c r="F51" s="41"/>
      <c r="G51" s="37"/>
      <c r="H51" s="37"/>
      <c r="I51" s="37"/>
      <c r="J51" s="43"/>
      <c r="K51" s="43"/>
      <c r="L51" s="35"/>
      <c r="N51" s="45"/>
      <c r="O51" s="46"/>
      <c r="P51" s="46"/>
      <c r="Q51" s="46"/>
      <c r="R51" s="46"/>
      <c r="S51" s="46"/>
      <c r="T51" s="47"/>
    </row>
    <row r="52" spans="6:20" x14ac:dyDescent="0.3">
      <c r="F52" s="426" t="str">
        <f>CONCATENATE("Net Change in Energy Usage (",IF(J46="Road Transport","Litres","kWh"),")")</f>
        <v>Net Change in Energy Usage (kWh)</v>
      </c>
      <c r="G52" s="427"/>
      <c r="H52" s="427"/>
      <c r="I52" s="428"/>
      <c r="J52" s="424">
        <v>100</v>
      </c>
      <c r="K52" s="425"/>
      <c r="L52" s="35"/>
      <c r="N52" s="36"/>
      <c r="O52" s="443" t="s">
        <v>73</v>
      </c>
      <c r="P52" s="444"/>
      <c r="Q52" s="48"/>
      <c r="R52" s="445">
        <f>IFERROR((J52/100)*INDEX(IF($O$52="Low",Data_Tables!$B$3:$J$16,IF('Energy Usage'!$O$52="Central",Data_Tables!$B$18:$J$31,Data_Tables!$B$33:$J$46)),MATCH(CONCATENATE('Energy Usage'!J46," ",'Energy Usage'!J48),Data_Tables!A3:A16,0),-2016+'Energy Usage'!J50),"-")</f>
        <v>10.93608770753457</v>
      </c>
      <c r="S52" s="445"/>
      <c r="T52" s="49"/>
    </row>
    <row r="53" spans="6:20" ht="4.5" customHeight="1" x14ac:dyDescent="0.3">
      <c r="F53" s="42"/>
      <c r="G53" s="39"/>
      <c r="H53" s="39"/>
      <c r="I53" s="39"/>
      <c r="J53" s="39"/>
      <c r="K53" s="39"/>
      <c r="L53" s="40"/>
      <c r="N53" s="38"/>
      <c r="O53" s="50"/>
      <c r="P53" s="50"/>
      <c r="Q53" s="50"/>
      <c r="R53" s="50"/>
      <c r="S53" s="50"/>
      <c r="T53" s="51"/>
    </row>
    <row r="54" spans="6:20" ht="10.5" customHeight="1" x14ac:dyDescent="0.3"/>
    <row r="55" spans="6:20" ht="15" customHeight="1" x14ac:dyDescent="0.3">
      <c r="F55" s="395" t="s">
        <v>1645</v>
      </c>
      <c r="G55" s="395"/>
      <c r="H55" s="395"/>
      <c r="I55" s="395"/>
      <c r="J55" s="395"/>
      <c r="K55" s="395"/>
      <c r="L55" s="395"/>
      <c r="M55" s="395"/>
      <c r="N55" s="395"/>
      <c r="O55" s="395"/>
      <c r="P55" s="395"/>
      <c r="Q55" s="395"/>
      <c r="R55" s="395"/>
      <c r="S55" s="395"/>
      <c r="T55" s="395"/>
    </row>
    <row r="56" spans="6:20" x14ac:dyDescent="0.3">
      <c r="F56" s="395"/>
      <c r="G56" s="395"/>
      <c r="H56" s="395"/>
      <c r="I56" s="395"/>
      <c r="J56" s="395"/>
      <c r="K56" s="395"/>
      <c r="L56" s="395"/>
      <c r="M56" s="395"/>
      <c r="N56" s="395"/>
      <c r="O56" s="395"/>
      <c r="P56" s="395"/>
      <c r="Q56" s="395"/>
      <c r="R56" s="395"/>
      <c r="S56" s="395"/>
      <c r="T56" s="395"/>
    </row>
    <row r="57" spans="6:20" x14ac:dyDescent="0.3">
      <c r="F57" s="395"/>
      <c r="G57" s="395"/>
      <c r="H57" s="395"/>
      <c r="I57" s="395"/>
      <c r="J57" s="395"/>
      <c r="K57" s="395"/>
      <c r="L57" s="395"/>
      <c r="M57" s="395"/>
      <c r="N57" s="395"/>
      <c r="O57" s="395"/>
      <c r="P57" s="395"/>
      <c r="Q57" s="395"/>
      <c r="R57" s="395"/>
      <c r="S57" s="395"/>
      <c r="T57" s="395"/>
    </row>
    <row r="58" spans="6:20" x14ac:dyDescent="0.3">
      <c r="F58" s="395"/>
      <c r="G58" s="395"/>
      <c r="H58" s="395"/>
      <c r="I58" s="395"/>
      <c r="J58" s="395"/>
      <c r="K58" s="395"/>
      <c r="L58" s="395"/>
      <c r="M58" s="395"/>
      <c r="N58" s="395"/>
      <c r="O58" s="395"/>
      <c r="P58" s="395"/>
      <c r="Q58" s="395"/>
      <c r="R58" s="395"/>
      <c r="S58" s="395"/>
      <c r="T58" s="395"/>
    </row>
    <row r="59" spans="6:20" x14ac:dyDescent="0.3">
      <c r="F59" s="395"/>
      <c r="G59" s="395"/>
      <c r="H59" s="395"/>
      <c r="I59" s="395"/>
      <c r="J59" s="395"/>
      <c r="K59" s="395"/>
      <c r="L59" s="395"/>
      <c r="M59" s="395"/>
      <c r="N59" s="395"/>
      <c r="O59" s="395"/>
      <c r="P59" s="395"/>
      <c r="Q59" s="395"/>
      <c r="R59" s="395"/>
      <c r="S59" s="395"/>
      <c r="T59" s="395"/>
    </row>
    <row r="60" spans="6:20" x14ac:dyDescent="0.3">
      <c r="F60" s="395"/>
      <c r="G60" s="395"/>
      <c r="H60" s="395"/>
      <c r="I60" s="395"/>
      <c r="J60" s="395"/>
      <c r="K60" s="395"/>
      <c r="L60" s="395"/>
      <c r="M60" s="395"/>
      <c r="N60" s="395"/>
      <c r="O60" s="395"/>
      <c r="P60" s="395"/>
      <c r="Q60" s="395"/>
      <c r="R60" s="395"/>
      <c r="S60" s="395"/>
      <c r="T60" s="395"/>
    </row>
    <row r="61" spans="6:20" ht="10.5" customHeight="1" x14ac:dyDescent="0.3">
      <c r="F61" s="29"/>
      <c r="G61" s="29"/>
      <c r="H61" s="29"/>
      <c r="I61" s="29"/>
      <c r="J61" s="29"/>
      <c r="K61" s="29"/>
      <c r="L61" s="29"/>
      <c r="M61" s="29"/>
      <c r="N61" s="29"/>
      <c r="O61" s="29"/>
      <c r="P61" s="29"/>
      <c r="Q61" s="29"/>
      <c r="R61" s="29"/>
      <c r="S61" s="29"/>
      <c r="T61" s="29"/>
    </row>
    <row r="62" spans="6:20" ht="4.5" customHeight="1" x14ac:dyDescent="0.3">
      <c r="F62" s="32"/>
      <c r="G62" s="33"/>
      <c r="H62" s="33"/>
      <c r="I62" s="33"/>
      <c r="J62" s="33"/>
      <c r="K62" s="33"/>
      <c r="L62" s="34"/>
      <c r="N62" s="56"/>
      <c r="O62" s="57"/>
      <c r="P62" s="57"/>
      <c r="Q62" s="57"/>
      <c r="R62" s="57"/>
      <c r="S62" s="57"/>
      <c r="T62" s="58"/>
    </row>
    <row r="63" spans="6:20" x14ac:dyDescent="0.3">
      <c r="F63" s="426" t="s">
        <v>195</v>
      </c>
      <c r="G63" s="427"/>
      <c r="H63" s="427"/>
      <c r="I63" s="428"/>
      <c r="J63" s="446">
        <v>500</v>
      </c>
      <c r="K63" s="447"/>
      <c r="L63" s="35"/>
      <c r="N63" s="449" t="s">
        <v>200</v>
      </c>
      <c r="O63" s="450"/>
      <c r="P63" s="450"/>
      <c r="Q63" s="450"/>
      <c r="R63" s="451">
        <f>IF($J$63*IF($J$65="Yes",Data_Tables!C166,Data_Tables!B166)=0,"-",$J$63*IF($J$65="Yes",Data_Tables!C166,Data_Tables!B166))</f>
        <v>1886000</v>
      </c>
      <c r="S63" s="452"/>
      <c r="T63" s="49"/>
    </row>
    <row r="64" spans="6:20" x14ac:dyDescent="0.3">
      <c r="F64" s="52"/>
      <c r="G64" s="53"/>
      <c r="H64" s="53"/>
      <c r="I64" s="53"/>
      <c r="J64" s="37"/>
      <c r="K64" s="37"/>
      <c r="L64" s="35"/>
      <c r="N64" s="36"/>
      <c r="O64" s="48"/>
      <c r="P64" s="48"/>
      <c r="Q64" s="48"/>
      <c r="R64" s="48"/>
      <c r="S64" s="48"/>
      <c r="T64" s="49"/>
    </row>
    <row r="65" spans="2:20" x14ac:dyDescent="0.3">
      <c r="F65" s="426" t="s">
        <v>196</v>
      </c>
      <c r="G65" s="427"/>
      <c r="H65" s="427"/>
      <c r="I65" s="428"/>
      <c r="J65" s="429" t="s">
        <v>198</v>
      </c>
      <c r="K65" s="430"/>
      <c r="L65" s="35"/>
      <c r="N65" s="449" t="s">
        <v>201</v>
      </c>
      <c r="O65" s="450"/>
      <c r="P65" s="450"/>
      <c r="Q65" s="450"/>
      <c r="R65" s="451">
        <f>IF($J$63*IF($J$65="Yes",Data_Tables!C167,Data_Tables!B167)=0,"-",$J$63*IF($J$65="Yes",Data_Tables!C167,Data_Tables!B167))</f>
        <v>6088000</v>
      </c>
      <c r="S65" s="452"/>
      <c r="T65" s="49"/>
    </row>
    <row r="66" spans="2:20" ht="4.5" customHeight="1" x14ac:dyDescent="0.3">
      <c r="F66" s="54"/>
      <c r="G66" s="55"/>
      <c r="H66" s="55"/>
      <c r="I66" s="55"/>
      <c r="J66" s="39"/>
      <c r="K66" s="39"/>
      <c r="L66" s="40"/>
      <c r="N66" s="38"/>
      <c r="O66" s="50"/>
      <c r="P66" s="50"/>
      <c r="Q66" s="50"/>
      <c r="R66" s="50"/>
      <c r="S66" s="50"/>
      <c r="T66" s="51"/>
    </row>
    <row r="67" spans="2:20" ht="10.5" customHeight="1" x14ac:dyDescent="0.3"/>
    <row r="68" spans="2:20" x14ac:dyDescent="0.3">
      <c r="F68" s="448" t="s">
        <v>204</v>
      </c>
      <c r="G68" s="448"/>
      <c r="H68" s="448"/>
      <c r="I68" s="448"/>
      <c r="J68" s="448"/>
      <c r="K68" s="448"/>
      <c r="L68" s="448"/>
      <c r="M68" s="448"/>
      <c r="N68" s="448"/>
      <c r="O68" s="448"/>
      <c r="P68" s="448"/>
      <c r="Q68" s="448"/>
      <c r="R68" s="448"/>
      <c r="S68" s="448"/>
      <c r="T68" s="448"/>
    </row>
    <row r="69" spans="2:20" x14ac:dyDescent="0.3">
      <c r="B69" s="59"/>
      <c r="F69" s="448"/>
      <c r="G69" s="448"/>
      <c r="H69" s="448"/>
      <c r="I69" s="448"/>
      <c r="J69" s="448"/>
      <c r="K69" s="448"/>
      <c r="L69" s="448"/>
      <c r="M69" s="448"/>
      <c r="N69" s="448"/>
      <c r="O69" s="448"/>
      <c r="P69" s="448"/>
      <c r="Q69" s="448"/>
      <c r="R69" s="448"/>
      <c r="S69" s="448"/>
      <c r="T69" s="448"/>
    </row>
    <row r="70" spans="2:20" x14ac:dyDescent="0.3">
      <c r="B70" s="59"/>
    </row>
    <row r="71" spans="2:20" x14ac:dyDescent="0.3">
      <c r="B71" s="59"/>
      <c r="F71" s="27" t="s">
        <v>202</v>
      </c>
    </row>
    <row r="72" spans="2:20" ht="15" customHeight="1" x14ac:dyDescent="0.3">
      <c r="B72" s="59"/>
      <c r="F72" s="395" t="s">
        <v>206</v>
      </c>
      <c r="G72" s="395"/>
      <c r="H72" s="395"/>
      <c r="I72" s="395"/>
      <c r="J72" s="395"/>
      <c r="K72" s="395"/>
      <c r="L72" s="395"/>
      <c r="M72" s="395"/>
      <c r="N72" s="395"/>
      <c r="O72" s="395"/>
      <c r="P72" s="395"/>
      <c r="Q72" s="395"/>
      <c r="R72" s="395"/>
      <c r="S72" s="395"/>
      <c r="T72" s="395"/>
    </row>
    <row r="73" spans="2:20" x14ac:dyDescent="0.3">
      <c r="B73" s="59"/>
      <c r="F73" s="395"/>
      <c r="G73" s="395"/>
      <c r="H73" s="395"/>
      <c r="I73" s="395"/>
      <c r="J73" s="395"/>
      <c r="K73" s="395"/>
      <c r="L73" s="395"/>
      <c r="M73" s="395"/>
      <c r="N73" s="395"/>
      <c r="O73" s="395"/>
      <c r="P73" s="395"/>
      <c r="Q73" s="395"/>
      <c r="R73" s="395"/>
      <c r="S73" s="395"/>
      <c r="T73" s="395"/>
    </row>
    <row r="74" spans="2:20" x14ac:dyDescent="0.3">
      <c r="B74" s="59"/>
      <c r="F74" s="395"/>
      <c r="G74" s="395"/>
      <c r="H74" s="395"/>
      <c r="I74" s="395"/>
      <c r="J74" s="395"/>
      <c r="K74" s="395"/>
      <c r="L74" s="395"/>
      <c r="M74" s="395"/>
      <c r="N74" s="395"/>
      <c r="O74" s="395"/>
      <c r="P74" s="395"/>
      <c r="Q74" s="395"/>
      <c r="R74" s="395"/>
      <c r="S74" s="395"/>
      <c r="T74" s="395"/>
    </row>
    <row r="75" spans="2:20" x14ac:dyDescent="0.3">
      <c r="B75" s="59"/>
      <c r="F75" s="395"/>
      <c r="G75" s="395"/>
      <c r="H75" s="395"/>
      <c r="I75" s="395"/>
      <c r="J75" s="395"/>
      <c r="K75" s="395"/>
      <c r="L75" s="395"/>
      <c r="M75" s="395"/>
      <c r="N75" s="395"/>
      <c r="O75" s="395"/>
      <c r="P75" s="395"/>
      <c r="Q75" s="395"/>
      <c r="R75" s="395"/>
      <c r="S75" s="395"/>
      <c r="T75" s="395"/>
    </row>
    <row r="76" spans="2:20" x14ac:dyDescent="0.3">
      <c r="B76" s="59"/>
      <c r="F76" s="395"/>
      <c r="G76" s="395"/>
      <c r="H76" s="395"/>
      <c r="I76" s="395"/>
      <c r="J76" s="395"/>
      <c r="K76" s="395"/>
      <c r="L76" s="395"/>
      <c r="M76" s="395"/>
      <c r="N76" s="395"/>
      <c r="O76" s="395"/>
      <c r="P76" s="395"/>
      <c r="Q76" s="395"/>
      <c r="R76" s="395"/>
      <c r="S76" s="395"/>
      <c r="T76" s="395"/>
    </row>
    <row r="77" spans="2:20" x14ac:dyDescent="0.3">
      <c r="B77" s="59"/>
      <c r="F77" s="395"/>
      <c r="G77" s="395"/>
      <c r="H77" s="395"/>
      <c r="I77" s="395"/>
      <c r="J77" s="395"/>
      <c r="K77" s="395"/>
      <c r="L77" s="395"/>
      <c r="M77" s="395"/>
      <c r="N77" s="395"/>
      <c r="O77" s="395"/>
      <c r="P77" s="395"/>
      <c r="Q77" s="395"/>
      <c r="R77" s="395"/>
      <c r="S77" s="395"/>
      <c r="T77" s="395"/>
    </row>
    <row r="78" spans="2:20" x14ac:dyDescent="0.3">
      <c r="B78" s="59"/>
      <c r="F78" s="395"/>
      <c r="G78" s="395"/>
      <c r="H78" s="395"/>
      <c r="I78" s="395"/>
      <c r="J78" s="395"/>
      <c r="K78" s="395"/>
      <c r="L78" s="395"/>
      <c r="M78" s="395"/>
      <c r="N78" s="395"/>
      <c r="O78" s="395"/>
      <c r="P78" s="395"/>
      <c r="Q78" s="395"/>
      <c r="R78" s="395"/>
      <c r="S78" s="395"/>
      <c r="T78" s="395"/>
    </row>
    <row r="79" spans="2:20" x14ac:dyDescent="0.3">
      <c r="B79" s="59"/>
      <c r="F79" s="395"/>
      <c r="G79" s="395"/>
      <c r="H79" s="395"/>
      <c r="I79" s="395"/>
      <c r="J79" s="395"/>
      <c r="K79" s="395"/>
      <c r="L79" s="395"/>
      <c r="M79" s="395"/>
      <c r="N79" s="395"/>
      <c r="O79" s="395"/>
      <c r="P79" s="395"/>
      <c r="Q79" s="395"/>
      <c r="R79" s="395"/>
      <c r="S79" s="395"/>
      <c r="T79" s="395"/>
    </row>
    <row r="80" spans="2:20" x14ac:dyDescent="0.3">
      <c r="B80" s="59"/>
      <c r="F80" s="395"/>
      <c r="G80" s="395"/>
      <c r="H80" s="395"/>
      <c r="I80" s="395"/>
      <c r="J80" s="395"/>
      <c r="K80" s="395"/>
      <c r="L80" s="395"/>
      <c r="M80" s="395"/>
      <c r="N80" s="395"/>
      <c r="O80" s="395"/>
      <c r="P80" s="395"/>
      <c r="Q80" s="395"/>
      <c r="R80" s="395"/>
      <c r="S80" s="395"/>
      <c r="T80" s="395"/>
    </row>
    <row r="81" spans="6:20" x14ac:dyDescent="0.3">
      <c r="F81" s="395"/>
      <c r="G81" s="395"/>
      <c r="H81" s="395"/>
      <c r="I81" s="395"/>
      <c r="J81" s="395"/>
      <c r="K81" s="395"/>
      <c r="L81" s="395"/>
      <c r="M81" s="395"/>
      <c r="N81" s="395"/>
      <c r="O81" s="395"/>
      <c r="P81" s="395"/>
      <c r="Q81" s="395"/>
      <c r="R81" s="395"/>
      <c r="S81" s="395"/>
      <c r="T81" s="395"/>
    </row>
    <row r="82" spans="6:20" x14ac:dyDescent="0.3">
      <c r="F82" s="395"/>
      <c r="G82" s="395"/>
      <c r="H82" s="395"/>
      <c r="I82" s="395"/>
      <c r="J82" s="395"/>
      <c r="K82" s="395"/>
      <c r="L82" s="395"/>
      <c r="M82" s="395"/>
      <c r="N82" s="395"/>
      <c r="O82" s="395"/>
      <c r="P82" s="395"/>
      <c r="Q82" s="395"/>
      <c r="R82" s="395"/>
      <c r="S82" s="395"/>
      <c r="T82" s="395"/>
    </row>
    <row r="83" spans="6:20" x14ac:dyDescent="0.3">
      <c r="F83" s="395"/>
      <c r="G83" s="395"/>
      <c r="H83" s="395"/>
      <c r="I83" s="395"/>
      <c r="J83" s="395"/>
      <c r="K83" s="395"/>
      <c r="L83" s="395"/>
      <c r="M83" s="395"/>
      <c r="N83" s="395"/>
      <c r="O83" s="395"/>
      <c r="P83" s="395"/>
      <c r="Q83" s="395"/>
      <c r="R83" s="395"/>
      <c r="S83" s="395"/>
      <c r="T83" s="395"/>
    </row>
    <row r="84" spans="6:20" x14ac:dyDescent="0.3">
      <c r="F84" s="395"/>
      <c r="G84" s="395"/>
      <c r="H84" s="395"/>
      <c r="I84" s="395"/>
      <c r="J84" s="395"/>
      <c r="K84" s="395"/>
      <c r="L84" s="395"/>
      <c r="M84" s="395"/>
      <c r="N84" s="395"/>
      <c r="O84" s="395"/>
      <c r="P84" s="395"/>
      <c r="Q84" s="395"/>
      <c r="R84" s="395"/>
      <c r="S84" s="395"/>
      <c r="T84" s="395"/>
    </row>
    <row r="85" spans="6:20" x14ac:dyDescent="0.3">
      <c r="F85" s="395"/>
      <c r="G85" s="395"/>
      <c r="H85" s="395"/>
      <c r="I85" s="395"/>
      <c r="J85" s="395"/>
      <c r="K85" s="395"/>
      <c r="L85" s="395"/>
      <c r="M85" s="395"/>
      <c r="N85" s="395"/>
      <c r="O85" s="395"/>
      <c r="P85" s="395"/>
      <c r="Q85" s="395"/>
      <c r="R85" s="395"/>
      <c r="S85" s="395"/>
      <c r="T85" s="395"/>
    </row>
    <row r="86" spans="6:20" x14ac:dyDescent="0.3">
      <c r="F86" s="60"/>
      <c r="G86" s="60"/>
      <c r="H86" s="60"/>
      <c r="I86" s="60"/>
      <c r="J86" s="60"/>
      <c r="K86" s="60"/>
      <c r="L86" s="60"/>
      <c r="M86" s="60"/>
      <c r="N86" s="60"/>
      <c r="O86" s="60"/>
      <c r="P86" s="60"/>
      <c r="Q86" s="60"/>
      <c r="R86" s="60"/>
      <c r="S86" s="60"/>
      <c r="T86" s="60"/>
    </row>
    <row r="87" spans="6:20" x14ac:dyDescent="0.3">
      <c r="F87" s="27" t="s">
        <v>205</v>
      </c>
    </row>
    <row r="88" spans="6:20" ht="24.75" customHeight="1" x14ac:dyDescent="0.3">
      <c r="F88" s="468" t="s">
        <v>17</v>
      </c>
      <c r="G88" s="455"/>
      <c r="H88" s="455"/>
      <c r="I88" s="455"/>
      <c r="J88" s="455" t="s">
        <v>18</v>
      </c>
      <c r="K88" s="455"/>
      <c r="L88" s="455"/>
      <c r="M88" s="455"/>
      <c r="N88" s="455"/>
      <c r="O88" s="455" t="s">
        <v>19</v>
      </c>
      <c r="P88" s="455"/>
      <c r="Q88" s="455"/>
      <c r="R88" s="455"/>
      <c r="S88" s="455"/>
      <c r="T88" s="456"/>
    </row>
    <row r="89" spans="6:20" ht="48.6" customHeight="1" x14ac:dyDescent="0.3">
      <c r="F89" s="469" t="s">
        <v>20</v>
      </c>
      <c r="G89" s="470"/>
      <c r="H89" s="470"/>
      <c r="I89" s="470"/>
      <c r="J89" s="465" t="s">
        <v>1646</v>
      </c>
      <c r="K89" s="465"/>
      <c r="L89" s="465"/>
      <c r="M89" s="465"/>
      <c r="N89" s="465"/>
      <c r="O89" s="457" t="s">
        <v>21</v>
      </c>
      <c r="P89" s="457"/>
      <c r="Q89" s="457"/>
      <c r="R89" s="457"/>
      <c r="S89" s="457"/>
      <c r="T89" s="458"/>
    </row>
    <row r="90" spans="6:20" ht="46.2" customHeight="1" x14ac:dyDescent="0.3">
      <c r="F90" s="471" t="s">
        <v>207</v>
      </c>
      <c r="G90" s="472"/>
      <c r="H90" s="472"/>
      <c r="I90" s="472"/>
      <c r="J90" s="466" t="s">
        <v>208</v>
      </c>
      <c r="K90" s="466"/>
      <c r="L90" s="466"/>
      <c r="M90" s="466"/>
      <c r="N90" s="466"/>
      <c r="O90" s="457" t="s">
        <v>1647</v>
      </c>
      <c r="P90" s="457"/>
      <c r="Q90" s="457"/>
      <c r="R90" s="457"/>
      <c r="S90" s="457"/>
      <c r="T90" s="458"/>
    </row>
    <row r="91" spans="6:20" ht="39.75" customHeight="1" x14ac:dyDescent="0.3">
      <c r="F91" s="471" t="s">
        <v>210</v>
      </c>
      <c r="G91" s="472"/>
      <c r="H91" s="472"/>
      <c r="I91" s="472"/>
      <c r="J91" s="466" t="s">
        <v>211</v>
      </c>
      <c r="K91" s="466"/>
      <c r="L91" s="466"/>
      <c r="M91" s="466"/>
      <c r="N91" s="466"/>
      <c r="O91" s="459" t="s">
        <v>209</v>
      </c>
      <c r="P91" s="459"/>
      <c r="Q91" s="459"/>
      <c r="R91" s="459"/>
      <c r="S91" s="459"/>
      <c r="T91" s="460"/>
    </row>
    <row r="92" spans="6:20" ht="32.4" customHeight="1" x14ac:dyDescent="0.3">
      <c r="F92" s="480" t="s">
        <v>212</v>
      </c>
      <c r="G92" s="481"/>
      <c r="H92" s="481"/>
      <c r="I92" s="482"/>
      <c r="J92" s="476" t="s">
        <v>213</v>
      </c>
      <c r="K92" s="477"/>
      <c r="L92" s="477"/>
      <c r="M92" s="477"/>
      <c r="N92" s="477"/>
      <c r="O92" s="461" t="s">
        <v>1648</v>
      </c>
      <c r="P92" s="461"/>
      <c r="Q92" s="461"/>
      <c r="R92" s="461"/>
      <c r="S92" s="461"/>
      <c r="T92" s="462"/>
    </row>
    <row r="93" spans="6:20" ht="12.6" customHeight="1" x14ac:dyDescent="0.3">
      <c r="F93" s="473"/>
      <c r="G93" s="474"/>
      <c r="H93" s="474"/>
      <c r="I93" s="483"/>
      <c r="J93" s="478"/>
      <c r="K93" s="479"/>
      <c r="L93" s="479"/>
      <c r="M93" s="479"/>
      <c r="N93" s="479"/>
      <c r="O93" s="473" t="s">
        <v>1649</v>
      </c>
      <c r="P93" s="474"/>
      <c r="Q93" s="474"/>
      <c r="R93" s="474"/>
      <c r="S93" s="474"/>
      <c r="T93" s="475"/>
    </row>
    <row r="94" spans="6:20" ht="37.950000000000003" customHeight="1" x14ac:dyDescent="0.3">
      <c r="F94" s="453" t="s">
        <v>1720</v>
      </c>
      <c r="G94" s="454"/>
      <c r="H94" s="454"/>
      <c r="I94" s="454"/>
      <c r="J94" s="467" t="s">
        <v>1721</v>
      </c>
      <c r="K94" s="467"/>
      <c r="L94" s="467"/>
      <c r="M94" s="467"/>
      <c r="N94" s="467"/>
      <c r="O94" s="463" t="s">
        <v>1248</v>
      </c>
      <c r="P94" s="463"/>
      <c r="Q94" s="463"/>
      <c r="R94" s="463"/>
      <c r="S94" s="463"/>
      <c r="T94" s="464"/>
    </row>
    <row r="95" spans="6:20" ht="36" customHeight="1" x14ac:dyDescent="0.3">
      <c r="F95" s="453" t="s">
        <v>22</v>
      </c>
      <c r="G95" s="454"/>
      <c r="H95" s="454"/>
      <c r="I95" s="454"/>
      <c r="J95" s="467" t="s">
        <v>214</v>
      </c>
      <c r="K95" s="467"/>
      <c r="L95" s="467"/>
      <c r="M95" s="467"/>
      <c r="N95" s="467"/>
      <c r="O95" s="463" t="s">
        <v>23</v>
      </c>
      <c r="P95" s="463"/>
      <c r="Q95" s="463"/>
      <c r="R95" s="463"/>
      <c r="S95" s="463"/>
      <c r="T95" s="464"/>
    </row>
  </sheetData>
  <mergeCells count="59">
    <mergeCell ref="F94:I94"/>
    <mergeCell ref="J94:N94"/>
    <mergeCell ref="O94:T94"/>
    <mergeCell ref="O93:T93"/>
    <mergeCell ref="J92:N93"/>
    <mergeCell ref="F92:I93"/>
    <mergeCell ref="F95:I95"/>
    <mergeCell ref="O88:T88"/>
    <mergeCell ref="O89:T89"/>
    <mergeCell ref="O90:T90"/>
    <mergeCell ref="O91:T91"/>
    <mergeCell ref="O92:T92"/>
    <mergeCell ref="O95:T95"/>
    <mergeCell ref="J88:N88"/>
    <mergeCell ref="J89:N89"/>
    <mergeCell ref="J90:N90"/>
    <mergeCell ref="J91:N91"/>
    <mergeCell ref="J95:N95"/>
    <mergeCell ref="F88:I88"/>
    <mergeCell ref="F89:I89"/>
    <mergeCell ref="F90:I90"/>
    <mergeCell ref="F91:I91"/>
    <mergeCell ref="F63:I63"/>
    <mergeCell ref="F65:I65"/>
    <mergeCell ref="F72:T85"/>
    <mergeCell ref="J65:K65"/>
    <mergeCell ref="J63:K63"/>
    <mergeCell ref="F68:T69"/>
    <mergeCell ref="N63:Q63"/>
    <mergeCell ref="N65:Q65"/>
    <mergeCell ref="R63:S63"/>
    <mergeCell ref="R65:S65"/>
    <mergeCell ref="F55:T60"/>
    <mergeCell ref="J52:K52"/>
    <mergeCell ref="F46:I46"/>
    <mergeCell ref="F48:I48"/>
    <mergeCell ref="F50:I50"/>
    <mergeCell ref="F52:I52"/>
    <mergeCell ref="J50:K50"/>
    <mergeCell ref="N45:T46"/>
    <mergeCell ref="N47:T50"/>
    <mergeCell ref="O52:P52"/>
    <mergeCell ref="R52:S52"/>
    <mergeCell ref="J46:K46"/>
    <mergeCell ref="J48:K48"/>
    <mergeCell ref="F9:T16"/>
    <mergeCell ref="F38:T43"/>
    <mergeCell ref="B25:D25"/>
    <mergeCell ref="F33:T35"/>
    <mergeCell ref="F19:N32"/>
    <mergeCell ref="B27:D27"/>
    <mergeCell ref="B28:D28"/>
    <mergeCell ref="B29:D29"/>
    <mergeCell ref="B30:D30"/>
    <mergeCell ref="B26:D26"/>
    <mergeCell ref="B21:D21"/>
    <mergeCell ref="B22:D22"/>
    <mergeCell ref="B23:D23"/>
    <mergeCell ref="B24:D24"/>
  </mergeCells>
  <dataValidations count="1">
    <dataValidation type="list" allowBlank="1" showInputMessage="1" showErrorMessage="1" sqref="J48:K48" xr:uid="{00000000-0002-0000-0400-000000000000}">
      <formula1>End_User</formula1>
    </dataValidation>
  </dataValidations>
  <hyperlinks>
    <hyperlink ref="B30:D30" location="'Health &amp; Wellbeing'!A1" display="Health &amp; Wellbeing" xr:uid="{00000000-0004-0000-0400-000000000000}"/>
    <hyperlink ref="B26:D26" location="Comfort!A1" display="Comfort" xr:uid="{00000000-0004-0000-0400-000001000000}"/>
    <hyperlink ref="B24:D24" location="'Air Quality'!A1" display="Air Quality" xr:uid="{00000000-0004-0000-0400-000002000000}"/>
    <hyperlink ref="B23:D23" location="'Carbon Emissions'!A1" display="Carbon Emissions" xr:uid="{00000000-0004-0000-0400-000003000000}"/>
    <hyperlink ref="B22:D22" location="'Energy Usage'!A1" display="Energy Usage" xr:uid="{00000000-0004-0000-0400-000004000000}"/>
    <hyperlink ref="O89" r:id="rId1" xr:uid="{00000000-0004-0000-0400-000005000000}"/>
    <hyperlink ref="O91" r:id="rId2" xr:uid="{00000000-0004-0000-0400-000006000000}"/>
    <hyperlink ref="O92" r:id="rId3" xr:uid="{00000000-0004-0000-0400-000007000000}"/>
    <hyperlink ref="B25:D25" location="'Natural Assets'!A1" display="Natural Assets" xr:uid="{00000000-0004-0000-0400-000008000000}"/>
    <hyperlink ref="B27:D27" location="'Economic Growth'!A1" display="Economic Growth" xr:uid="{00000000-0004-0000-0400-000009000000}"/>
    <hyperlink ref="B28:D28" location="'Energy Security'!A1" display="Energy Security" xr:uid="{00000000-0004-0000-0400-00000A000000}"/>
    <hyperlink ref="B29:D29" location="'Fuel Poverty'!A1" display="Fuel Poverty" xr:uid="{00000000-0004-0000-0400-00000B000000}"/>
    <hyperlink ref="O95:T95" r:id="rId4" display="https://www.gov.uk/government/collections/government-conversion-factors-for-company-reporting" xr:uid="{00000000-0004-0000-0400-00000D000000}"/>
    <hyperlink ref="O90" r:id="rId5" xr:uid="{D8355EBE-2400-4DDE-83BF-E88217FEF14D}"/>
    <hyperlink ref="O92:T92" r:id="rId6" display="https://www.gov.uk/government/publications/valuation-of-energy-use-and-greenhouse-gas-emissions-for-appraisal" xr:uid="{7562505F-B56A-47AD-85EE-D5D49EE7EB20}"/>
    <hyperlink ref="O94:T94" r:id="rId7" display="https://www.gov.uk/government/collections/government-conversion-factors-for-company-reporting" xr:uid="{7385E4F9-5420-4A68-987D-FCD2D4DEE2DE}"/>
    <hyperlink ref="O94" r:id="rId8" xr:uid="{A866FC96-1BBE-42F9-8456-80E6D7ABEFAE}"/>
  </hyperlinks>
  <pageMargins left="0.7" right="0.7" top="0.75" bottom="0.75" header="0.3" footer="0.3"/>
  <pageSetup orientation="portrait" r:id="rId9"/>
  <drawing r:id="rId10"/>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1000000}">
          <x14:formula1>
            <xm:f>Lookups!$A$2:$A$7</xm:f>
          </x14:formula1>
          <xm:sqref>J46</xm:sqref>
        </x14:dataValidation>
        <x14:dataValidation type="list" allowBlank="1" showInputMessage="1" showErrorMessage="1" xr:uid="{00000000-0002-0000-0400-000002000000}">
          <x14:formula1>
            <xm:f>Lookups!$D$2:$D$25</xm:f>
          </x14:formula1>
          <xm:sqref>J50:K50</xm:sqref>
        </x14:dataValidation>
        <x14:dataValidation type="list" allowBlank="1" showInputMessage="1" showErrorMessage="1" xr:uid="{00000000-0002-0000-0400-000003000000}">
          <x14:formula1>
            <xm:f>Lookups!$E$2:$E$4</xm:f>
          </x14:formula1>
          <xm:sqref>O52</xm:sqref>
        </x14:dataValidation>
        <x14:dataValidation type="list" allowBlank="1" showInputMessage="1" showErrorMessage="1" xr:uid="{00000000-0002-0000-0400-000004000000}">
          <x14:formula1>
            <xm:f>Lookups!$F$2:$F$3</xm:f>
          </x14:formula1>
          <xm:sqref>J65:K65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79998168889431442"/>
  </sheetPr>
  <dimension ref="B1:AG111"/>
  <sheetViews>
    <sheetView showGridLines="0" showRowColHeaders="0" zoomScale="90" zoomScaleNormal="90" workbookViewId="0">
      <selection activeCell="B24" sqref="B24:D24"/>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6384" width="9.109375" style="2"/>
  </cols>
  <sheetData>
    <row r="1" spans="6:33" ht="8.25" customHeight="1" x14ac:dyDescent="0.3"/>
    <row r="2" spans="6:33" x14ac:dyDescent="0.3">
      <c r="F2" s="3"/>
      <c r="G2" s="3"/>
      <c r="H2" s="3"/>
      <c r="I2" s="3"/>
      <c r="J2" s="3"/>
      <c r="K2" s="3"/>
      <c r="L2" s="3"/>
      <c r="M2" s="3"/>
      <c r="N2" s="3"/>
      <c r="O2" s="3"/>
      <c r="P2" s="3"/>
      <c r="Q2" s="3"/>
      <c r="R2" s="3"/>
      <c r="S2" s="3"/>
      <c r="T2" s="3"/>
      <c r="U2" s="3"/>
      <c r="V2" s="3"/>
      <c r="W2" s="3"/>
      <c r="X2" s="3"/>
      <c r="Y2" s="3"/>
      <c r="Z2" s="3"/>
      <c r="AA2" s="3"/>
      <c r="AB2" s="3"/>
      <c r="AC2" s="4"/>
      <c r="AD2" s="4"/>
      <c r="AE2" s="4"/>
      <c r="AF2" s="4"/>
      <c r="AG2" s="4"/>
    </row>
    <row r="3" spans="6:33" ht="15" customHeight="1" x14ac:dyDescent="0.3">
      <c r="F3" s="7" t="s">
        <v>2</v>
      </c>
      <c r="G3" s="6"/>
      <c r="H3" s="6"/>
      <c r="I3" s="6"/>
      <c r="J3" s="6"/>
      <c r="K3" s="6"/>
      <c r="L3" s="6"/>
      <c r="M3" s="6"/>
      <c r="N3" s="6"/>
      <c r="O3" s="5"/>
      <c r="P3" s="5"/>
      <c r="Q3" s="5"/>
      <c r="R3" s="5"/>
      <c r="S3" s="3"/>
      <c r="T3" s="3"/>
      <c r="U3" s="3"/>
      <c r="V3" s="3"/>
      <c r="W3" s="3"/>
      <c r="X3" s="3"/>
      <c r="Y3" s="3"/>
      <c r="Z3" s="3"/>
      <c r="AA3" s="3"/>
      <c r="AB3" s="3"/>
      <c r="AC3" s="4"/>
      <c r="AD3" s="4"/>
      <c r="AE3" s="4"/>
      <c r="AF3" s="4"/>
      <c r="AG3" s="4"/>
    </row>
    <row r="4" spans="6:33" ht="6" customHeight="1" x14ac:dyDescent="0.3">
      <c r="F4" s="5"/>
      <c r="G4" s="5"/>
      <c r="H4" s="5"/>
      <c r="I4" s="5"/>
      <c r="J4" s="5"/>
      <c r="K4" s="5"/>
      <c r="L4" s="5"/>
      <c r="M4" s="5"/>
      <c r="N4" s="5"/>
      <c r="O4" s="5"/>
      <c r="P4" s="5"/>
      <c r="Q4" s="5"/>
      <c r="R4" s="5"/>
      <c r="S4" s="3"/>
      <c r="T4" s="3"/>
      <c r="U4" s="3"/>
      <c r="V4" s="3"/>
      <c r="W4" s="3"/>
      <c r="X4" s="3"/>
      <c r="Y4" s="3"/>
      <c r="Z4" s="3"/>
      <c r="AA4" s="3"/>
      <c r="AB4" s="3"/>
      <c r="AC4" s="4"/>
      <c r="AD4" s="4"/>
      <c r="AE4" s="4"/>
      <c r="AF4" s="4"/>
      <c r="AG4" s="4"/>
    </row>
    <row r="5" spans="6:33" ht="15" customHeight="1" x14ac:dyDescent="0.3">
      <c r="F5" s="6" t="s">
        <v>8</v>
      </c>
      <c r="G5" s="5"/>
      <c r="H5" s="5"/>
      <c r="I5" s="5"/>
      <c r="J5" s="5"/>
      <c r="K5" s="5"/>
      <c r="L5" s="5"/>
      <c r="M5" s="5"/>
      <c r="N5" s="5"/>
      <c r="O5" s="5"/>
      <c r="P5" s="5"/>
      <c r="Q5" s="5"/>
      <c r="R5" s="5"/>
      <c r="S5" s="3"/>
      <c r="T5" s="3"/>
      <c r="U5" s="3"/>
      <c r="V5" s="3"/>
      <c r="W5" s="3"/>
      <c r="X5" s="3"/>
      <c r="Y5" s="3"/>
      <c r="Z5" s="3"/>
      <c r="AA5" s="3"/>
      <c r="AB5" s="3"/>
      <c r="AC5" s="4"/>
      <c r="AD5" s="4"/>
      <c r="AE5" s="4"/>
      <c r="AF5" s="4"/>
      <c r="AG5" s="4"/>
    </row>
    <row r="6" spans="6:33" x14ac:dyDescent="0.3">
      <c r="F6" s="3"/>
      <c r="G6" s="3"/>
      <c r="H6" s="3"/>
      <c r="I6" s="3"/>
      <c r="J6" s="3"/>
      <c r="K6" s="3"/>
      <c r="L6" s="3"/>
      <c r="M6" s="3"/>
      <c r="N6" s="3"/>
      <c r="O6" s="3"/>
      <c r="P6" s="3"/>
      <c r="Q6" s="3"/>
      <c r="R6" s="3"/>
      <c r="S6" s="3"/>
      <c r="T6" s="3"/>
      <c r="U6" s="3"/>
      <c r="V6" s="3"/>
      <c r="W6" s="3"/>
      <c r="X6" s="3"/>
      <c r="Y6" s="3"/>
      <c r="Z6" s="3"/>
      <c r="AA6" s="3"/>
      <c r="AB6" s="3"/>
      <c r="AC6" s="4"/>
      <c r="AD6" s="4"/>
      <c r="AE6" s="4"/>
      <c r="AF6" s="4"/>
      <c r="AG6" s="4"/>
    </row>
    <row r="8" spans="6:33" x14ac:dyDescent="0.3">
      <c r="F8" s="27" t="s">
        <v>427</v>
      </c>
    </row>
    <row r="9" spans="6:33" ht="15" customHeight="1" x14ac:dyDescent="0.3">
      <c r="F9" s="395" t="s">
        <v>240</v>
      </c>
      <c r="G9" s="395"/>
      <c r="H9" s="395"/>
      <c r="I9" s="395"/>
      <c r="J9" s="395"/>
      <c r="K9" s="395"/>
      <c r="L9" s="395"/>
      <c r="M9" s="395"/>
      <c r="N9" s="395"/>
      <c r="O9" s="395"/>
      <c r="P9" s="395"/>
      <c r="Q9" s="395"/>
      <c r="R9" s="395"/>
      <c r="S9" s="395"/>
      <c r="T9" s="395"/>
    </row>
    <row r="10" spans="6:33" x14ac:dyDescent="0.3">
      <c r="F10" s="395"/>
      <c r="G10" s="395"/>
      <c r="H10" s="395"/>
      <c r="I10" s="395"/>
      <c r="J10" s="395"/>
      <c r="K10" s="395"/>
      <c r="L10" s="395"/>
      <c r="M10" s="395"/>
      <c r="N10" s="395"/>
      <c r="O10" s="395"/>
      <c r="P10" s="395"/>
      <c r="Q10" s="395"/>
      <c r="R10" s="395"/>
      <c r="S10" s="395"/>
      <c r="T10" s="395"/>
    </row>
    <row r="11" spans="6:33" x14ac:dyDescent="0.3">
      <c r="F11" s="395"/>
      <c r="G11" s="395"/>
      <c r="H11" s="395"/>
      <c r="I11" s="395"/>
      <c r="J11" s="395"/>
      <c r="K11" s="395"/>
      <c r="L11" s="395"/>
      <c r="M11" s="395"/>
      <c r="N11" s="395"/>
      <c r="O11" s="395"/>
      <c r="P11" s="395"/>
      <c r="Q11" s="395"/>
      <c r="R11" s="395"/>
      <c r="S11" s="395"/>
      <c r="T11" s="395"/>
    </row>
    <row r="12" spans="6:33" x14ac:dyDescent="0.3">
      <c r="F12" s="395"/>
      <c r="G12" s="395"/>
      <c r="H12" s="395"/>
      <c r="I12" s="395"/>
      <c r="J12" s="395"/>
      <c r="K12" s="395"/>
      <c r="L12" s="395"/>
      <c r="M12" s="395"/>
      <c r="N12" s="395"/>
      <c r="O12" s="395"/>
      <c r="P12" s="395"/>
      <c r="Q12" s="395"/>
      <c r="R12" s="395"/>
      <c r="S12" s="395"/>
      <c r="T12" s="395"/>
    </row>
    <row r="13" spans="6:33" x14ac:dyDescent="0.3">
      <c r="F13" s="395"/>
      <c r="G13" s="395"/>
      <c r="H13" s="395"/>
      <c r="I13" s="395"/>
      <c r="J13" s="395"/>
      <c r="K13" s="395"/>
      <c r="L13" s="395"/>
      <c r="M13" s="395"/>
      <c r="N13" s="395"/>
      <c r="O13" s="395"/>
      <c r="P13" s="395"/>
      <c r="Q13" s="395"/>
      <c r="R13" s="395"/>
      <c r="S13" s="395"/>
      <c r="T13" s="395"/>
    </row>
    <row r="14" spans="6:33" x14ac:dyDescent="0.3">
      <c r="F14" s="395"/>
      <c r="G14" s="395"/>
      <c r="H14" s="395"/>
      <c r="I14" s="395"/>
      <c r="J14" s="395"/>
      <c r="K14" s="395"/>
      <c r="L14" s="395"/>
      <c r="M14" s="395"/>
      <c r="N14" s="395"/>
      <c r="O14" s="395"/>
      <c r="P14" s="395"/>
      <c r="Q14" s="395"/>
      <c r="R14" s="395"/>
      <c r="S14" s="395"/>
      <c r="T14" s="395"/>
    </row>
    <row r="15" spans="6:33" x14ac:dyDescent="0.3">
      <c r="F15" s="395"/>
      <c r="G15" s="395"/>
      <c r="H15" s="395"/>
      <c r="I15" s="395"/>
      <c r="J15" s="395"/>
      <c r="K15" s="395"/>
      <c r="L15" s="395"/>
      <c r="M15" s="395"/>
      <c r="N15" s="395"/>
      <c r="O15" s="395"/>
      <c r="P15" s="395"/>
      <c r="Q15" s="395"/>
      <c r="R15" s="395"/>
      <c r="S15" s="395"/>
      <c r="T15" s="395"/>
    </row>
    <row r="16" spans="6:33" x14ac:dyDescent="0.3">
      <c r="F16" s="28"/>
      <c r="G16" s="28"/>
      <c r="H16" s="28"/>
      <c r="I16" s="28"/>
      <c r="J16" s="28"/>
      <c r="K16" s="28"/>
      <c r="L16" s="28"/>
      <c r="M16" s="28"/>
      <c r="N16" s="28"/>
      <c r="O16" s="28"/>
      <c r="P16" s="28"/>
      <c r="Q16" s="28"/>
      <c r="R16" s="28"/>
      <c r="S16" s="28"/>
      <c r="T16" s="28"/>
    </row>
    <row r="17" spans="2:21" x14ac:dyDescent="0.3">
      <c r="F17" s="27" t="s">
        <v>160</v>
      </c>
    </row>
    <row r="18" spans="2:21" ht="15" customHeight="1" x14ac:dyDescent="0.3">
      <c r="F18" s="395" t="s">
        <v>260</v>
      </c>
      <c r="G18" s="395"/>
      <c r="H18" s="395"/>
      <c r="I18" s="395"/>
      <c r="J18" s="395"/>
      <c r="K18" s="395"/>
      <c r="L18" s="395"/>
      <c r="M18" s="395"/>
      <c r="N18" s="395"/>
      <c r="O18" s="64"/>
      <c r="P18" s="30" t="s">
        <v>1770</v>
      </c>
      <c r="U18"/>
    </row>
    <row r="19" spans="2:21" x14ac:dyDescent="0.3">
      <c r="F19" s="395"/>
      <c r="G19" s="395"/>
      <c r="H19" s="395"/>
      <c r="I19" s="395"/>
      <c r="J19" s="395"/>
      <c r="K19" s="395"/>
      <c r="L19" s="395"/>
      <c r="M19" s="395"/>
      <c r="N19" s="395"/>
      <c r="O19" s="64"/>
      <c r="P19"/>
    </row>
    <row r="20" spans="2:21" ht="15" customHeight="1" x14ac:dyDescent="0.3">
      <c r="F20" s="395"/>
      <c r="G20" s="395"/>
      <c r="H20" s="395"/>
      <c r="I20" s="395"/>
      <c r="J20" s="395"/>
      <c r="K20" s="395"/>
      <c r="L20" s="395"/>
      <c r="M20" s="395"/>
      <c r="N20" s="395"/>
      <c r="O20" s="81"/>
    </row>
    <row r="21" spans="2:21" x14ac:dyDescent="0.3">
      <c r="B21" s="418" t="s">
        <v>4</v>
      </c>
      <c r="C21" s="419"/>
      <c r="D21" s="420"/>
      <c r="F21" s="395"/>
      <c r="G21" s="395"/>
      <c r="H21" s="395"/>
      <c r="I21" s="395"/>
      <c r="J21" s="395"/>
      <c r="K21" s="395"/>
      <c r="L21" s="395"/>
      <c r="M21" s="395"/>
      <c r="N21" s="395"/>
      <c r="O21" s="81"/>
    </row>
    <row r="22" spans="2:21" x14ac:dyDescent="0.3">
      <c r="B22" s="412" t="s">
        <v>7</v>
      </c>
      <c r="C22" s="413"/>
      <c r="D22" s="414"/>
      <c r="F22" s="395"/>
      <c r="G22" s="395"/>
      <c r="H22" s="395"/>
      <c r="I22" s="395"/>
      <c r="J22" s="395"/>
      <c r="K22" s="395"/>
      <c r="L22" s="395"/>
      <c r="M22" s="395"/>
      <c r="N22" s="395"/>
      <c r="O22" s="81"/>
    </row>
    <row r="23" spans="2:21" x14ac:dyDescent="0.3">
      <c r="B23" s="515" t="s">
        <v>8</v>
      </c>
      <c r="C23" s="516"/>
      <c r="D23" s="517"/>
      <c r="F23" s="395"/>
      <c r="G23" s="395"/>
      <c r="H23" s="395"/>
      <c r="I23" s="395"/>
      <c r="J23" s="395"/>
      <c r="K23" s="395"/>
      <c r="L23" s="395"/>
      <c r="M23" s="395"/>
      <c r="N23" s="395"/>
      <c r="O23" s="81"/>
    </row>
    <row r="24" spans="2:21" ht="15" customHeight="1" x14ac:dyDescent="0.3">
      <c r="B24" s="412" t="s">
        <v>0</v>
      </c>
      <c r="C24" s="413"/>
      <c r="D24" s="414"/>
      <c r="F24" s="395"/>
      <c r="G24" s="395"/>
      <c r="H24" s="395"/>
      <c r="I24" s="395"/>
      <c r="J24" s="395"/>
      <c r="K24" s="395"/>
      <c r="L24" s="395"/>
      <c r="M24" s="395"/>
      <c r="N24" s="395"/>
      <c r="O24" s="81"/>
    </row>
    <row r="25" spans="2:21" x14ac:dyDescent="0.3">
      <c r="B25" s="412" t="s">
        <v>9</v>
      </c>
      <c r="C25" s="413"/>
      <c r="D25" s="414"/>
      <c r="F25" s="395"/>
      <c r="G25" s="395"/>
      <c r="H25" s="395"/>
      <c r="I25" s="395"/>
      <c r="J25" s="395"/>
      <c r="K25" s="395"/>
      <c r="L25" s="395"/>
      <c r="M25" s="395"/>
      <c r="N25" s="395"/>
      <c r="O25" s="81"/>
    </row>
    <row r="26" spans="2:21" ht="15" customHeight="1" x14ac:dyDescent="0.3">
      <c r="B26" s="412" t="s">
        <v>1</v>
      </c>
      <c r="C26" s="413"/>
      <c r="D26" s="414"/>
      <c r="F26" s="395"/>
      <c r="G26" s="395"/>
      <c r="H26" s="395"/>
      <c r="I26" s="395"/>
      <c r="J26" s="395"/>
      <c r="K26" s="395"/>
      <c r="L26" s="395"/>
      <c r="M26" s="395"/>
      <c r="N26" s="395"/>
      <c r="O26" s="81"/>
    </row>
    <row r="27" spans="2:21" x14ac:dyDescent="0.3">
      <c r="B27" s="412" t="s">
        <v>10</v>
      </c>
      <c r="C27" s="413"/>
      <c r="D27" s="414"/>
      <c r="F27" s="395"/>
      <c r="G27" s="395"/>
      <c r="H27" s="395"/>
      <c r="I27" s="395"/>
      <c r="J27" s="395"/>
      <c r="K27" s="395"/>
      <c r="L27" s="395"/>
      <c r="M27" s="395"/>
      <c r="N27" s="395"/>
      <c r="O27" s="81"/>
    </row>
    <row r="28" spans="2:21" x14ac:dyDescent="0.3">
      <c r="B28" s="412" t="s">
        <v>11</v>
      </c>
      <c r="C28" s="413"/>
      <c r="D28" s="414"/>
      <c r="F28" s="395"/>
      <c r="G28" s="395"/>
      <c r="H28" s="395"/>
      <c r="I28" s="395"/>
      <c r="J28" s="395"/>
      <c r="K28" s="395"/>
      <c r="L28" s="395"/>
      <c r="M28" s="395"/>
      <c r="N28" s="395"/>
      <c r="O28" s="81"/>
    </row>
    <row r="29" spans="2:21" ht="15" customHeight="1" x14ac:dyDescent="0.3">
      <c r="B29" s="412" t="s">
        <v>12</v>
      </c>
      <c r="C29" s="413"/>
      <c r="D29" s="414"/>
      <c r="F29" s="395"/>
      <c r="G29" s="395"/>
      <c r="H29" s="395"/>
      <c r="I29" s="395"/>
      <c r="J29" s="395"/>
      <c r="K29" s="395"/>
      <c r="L29" s="395"/>
      <c r="M29" s="395"/>
      <c r="N29" s="395"/>
      <c r="O29" s="81"/>
    </row>
    <row r="30" spans="2:21" x14ac:dyDescent="0.3">
      <c r="B30" s="415" t="s">
        <v>311</v>
      </c>
      <c r="C30" s="416"/>
      <c r="D30" s="417"/>
      <c r="F30" s="395"/>
      <c r="G30" s="395"/>
      <c r="H30" s="395"/>
      <c r="I30" s="395"/>
      <c r="J30" s="395"/>
      <c r="K30" s="395"/>
      <c r="L30" s="395"/>
      <c r="M30" s="395"/>
      <c r="N30" s="395"/>
      <c r="O30" s="81"/>
    </row>
    <row r="31" spans="2:21" ht="15" customHeight="1" x14ac:dyDescent="0.3">
      <c r="F31" s="395"/>
      <c r="G31" s="395"/>
      <c r="H31" s="395"/>
      <c r="I31" s="395"/>
      <c r="J31" s="395"/>
      <c r="K31" s="395"/>
      <c r="L31" s="395"/>
      <c r="M31" s="395"/>
      <c r="N31" s="395"/>
      <c r="O31" s="81"/>
    </row>
    <row r="32" spans="2:21" ht="15" customHeight="1" x14ac:dyDescent="0.3">
      <c r="F32" s="395"/>
      <c r="G32" s="395"/>
      <c r="H32" s="395"/>
      <c r="I32" s="395"/>
      <c r="J32" s="395"/>
      <c r="K32" s="395"/>
      <c r="L32" s="395"/>
      <c r="M32" s="395"/>
      <c r="N32" s="395"/>
      <c r="O32" s="81"/>
    </row>
    <row r="33" spans="6:20" x14ac:dyDescent="0.3">
      <c r="F33" s="395"/>
      <c r="G33" s="395"/>
      <c r="H33" s="395"/>
      <c r="I33" s="395"/>
      <c r="J33" s="395"/>
      <c r="K33" s="395"/>
      <c r="L33" s="395"/>
      <c r="M33" s="395"/>
      <c r="N33" s="395"/>
      <c r="O33" s="81"/>
    </row>
    <row r="34" spans="6:20" x14ac:dyDescent="0.3">
      <c r="F34" s="395"/>
      <c r="G34" s="395"/>
      <c r="H34" s="395"/>
      <c r="I34" s="395"/>
      <c r="J34" s="395"/>
      <c r="K34" s="395"/>
      <c r="L34" s="395"/>
      <c r="M34" s="395"/>
      <c r="N34" s="395"/>
      <c r="O34" s="81"/>
      <c r="P34" s="28"/>
      <c r="Q34" s="28"/>
      <c r="R34" s="28"/>
      <c r="S34" s="28"/>
      <c r="T34" s="28"/>
    </row>
    <row r="35" spans="6:20" ht="15" customHeight="1" x14ac:dyDescent="0.3">
      <c r="F35" s="28"/>
      <c r="G35" s="28"/>
      <c r="H35" s="28"/>
      <c r="I35" s="28"/>
      <c r="J35" s="28"/>
      <c r="K35" s="28"/>
      <c r="L35" s="28"/>
      <c r="M35" s="28"/>
      <c r="N35" s="28"/>
      <c r="O35" s="81"/>
      <c r="P35" s="28"/>
      <c r="Q35" s="28"/>
      <c r="R35" s="28"/>
      <c r="S35" s="28"/>
      <c r="T35" s="28"/>
    </row>
    <row r="36" spans="6:20" ht="15" customHeight="1" x14ac:dyDescent="0.3">
      <c r="F36" s="395" t="s">
        <v>1771</v>
      </c>
      <c r="G36" s="395"/>
      <c r="H36" s="395"/>
      <c r="I36" s="395"/>
      <c r="J36" s="395"/>
      <c r="K36" s="395"/>
      <c r="L36" s="395"/>
      <c r="M36" s="395"/>
      <c r="N36" s="395"/>
      <c r="O36" s="395"/>
      <c r="P36" s="395"/>
      <c r="Q36" s="395"/>
      <c r="R36" s="395"/>
      <c r="S36" s="395"/>
      <c r="T36" s="395"/>
    </row>
    <row r="37" spans="6:20" x14ac:dyDescent="0.3">
      <c r="F37" s="395"/>
      <c r="G37" s="395"/>
      <c r="H37" s="395"/>
      <c r="I37" s="395"/>
      <c r="J37" s="395"/>
      <c r="K37" s="395"/>
      <c r="L37" s="395"/>
      <c r="M37" s="395"/>
      <c r="N37" s="395"/>
      <c r="O37" s="395"/>
      <c r="P37" s="395"/>
      <c r="Q37" s="395"/>
      <c r="R37" s="395"/>
      <c r="S37" s="395"/>
      <c r="T37" s="395"/>
    </row>
    <row r="38" spans="6:20" x14ac:dyDescent="0.3">
      <c r="F38" s="395"/>
      <c r="G38" s="395"/>
      <c r="H38" s="395"/>
      <c r="I38" s="395"/>
      <c r="J38" s="395"/>
      <c r="K38" s="395"/>
      <c r="L38" s="395"/>
      <c r="M38" s="395"/>
      <c r="N38" s="395"/>
      <c r="O38" s="395"/>
      <c r="P38" s="395"/>
      <c r="Q38" s="395"/>
      <c r="R38" s="395"/>
      <c r="S38" s="395"/>
      <c r="T38" s="395"/>
    </row>
    <row r="39" spans="6:20" x14ac:dyDescent="0.3">
      <c r="F39" s="395"/>
      <c r="G39" s="395"/>
      <c r="H39" s="395"/>
      <c r="I39" s="395"/>
      <c r="J39" s="395"/>
      <c r="K39" s="395"/>
      <c r="L39" s="395"/>
      <c r="M39" s="395"/>
      <c r="N39" s="395"/>
      <c r="O39" s="395"/>
      <c r="P39" s="395"/>
      <c r="Q39" s="395"/>
      <c r="R39" s="395"/>
      <c r="S39" s="395"/>
      <c r="T39" s="395"/>
    </row>
    <row r="40" spans="6:20" x14ac:dyDescent="0.3">
      <c r="F40" s="395"/>
      <c r="G40" s="395"/>
      <c r="H40" s="395"/>
      <c r="I40" s="395"/>
      <c r="J40" s="395"/>
      <c r="K40" s="395"/>
      <c r="L40" s="395"/>
      <c r="M40" s="395"/>
      <c r="N40" s="395"/>
      <c r="O40" s="395"/>
      <c r="P40" s="395"/>
      <c r="Q40" s="395"/>
      <c r="R40" s="395"/>
      <c r="S40" s="395"/>
      <c r="T40" s="395"/>
    </row>
    <row r="41" spans="6:20" x14ac:dyDescent="0.3">
      <c r="F41" s="395"/>
      <c r="G41" s="395"/>
      <c r="H41" s="395"/>
      <c r="I41" s="395"/>
      <c r="J41" s="395"/>
      <c r="K41" s="395"/>
      <c r="L41" s="395"/>
      <c r="M41" s="395"/>
      <c r="N41" s="395"/>
      <c r="O41" s="395"/>
      <c r="P41" s="395"/>
      <c r="Q41" s="395"/>
      <c r="R41" s="395"/>
      <c r="S41" s="395"/>
      <c r="T41" s="395"/>
    </row>
    <row r="42" spans="6:20" ht="15" customHeight="1" x14ac:dyDescent="0.3">
      <c r="F42" s="395"/>
      <c r="G42" s="395"/>
      <c r="H42" s="395"/>
      <c r="I42" s="395"/>
      <c r="J42" s="395"/>
      <c r="K42" s="395"/>
      <c r="L42" s="395"/>
      <c r="M42" s="395"/>
      <c r="N42" s="395"/>
      <c r="O42" s="395"/>
      <c r="P42" s="395"/>
      <c r="Q42" s="395"/>
      <c r="R42" s="395"/>
      <c r="S42" s="395"/>
      <c r="T42" s="395"/>
    </row>
    <row r="43" spans="6:20" ht="57.75" customHeight="1" x14ac:dyDescent="0.3">
      <c r="F43" s="395"/>
      <c r="G43" s="395"/>
      <c r="H43" s="395"/>
      <c r="I43" s="395"/>
      <c r="J43" s="395"/>
      <c r="K43" s="395"/>
      <c r="L43" s="395"/>
      <c r="M43" s="395"/>
      <c r="N43" s="395"/>
      <c r="O43" s="395"/>
      <c r="P43" s="395"/>
      <c r="Q43" s="395"/>
      <c r="R43" s="395"/>
      <c r="S43" s="395"/>
      <c r="T43" s="395"/>
    </row>
    <row r="44" spans="6:20" ht="108" customHeight="1" x14ac:dyDescent="0.3">
      <c r="F44" s="395"/>
      <c r="G44" s="395"/>
      <c r="H44" s="395"/>
      <c r="I44" s="395"/>
      <c r="J44" s="395"/>
      <c r="K44" s="395"/>
      <c r="L44" s="395"/>
      <c r="M44" s="395"/>
      <c r="N44" s="395"/>
      <c r="O44" s="395"/>
      <c r="P44" s="395"/>
      <c r="Q44" s="395"/>
      <c r="R44" s="395"/>
      <c r="S44" s="395"/>
      <c r="T44" s="395"/>
    </row>
    <row r="45" spans="6:20" x14ac:dyDescent="0.3">
      <c r="F45" s="28"/>
      <c r="G45" s="28"/>
      <c r="H45" s="28"/>
      <c r="I45" s="28"/>
      <c r="J45" s="28"/>
      <c r="K45" s="28"/>
      <c r="L45" s="28"/>
      <c r="M45" s="28"/>
      <c r="N45" s="28"/>
      <c r="O45" s="28"/>
      <c r="P45" s="28"/>
      <c r="Q45" s="28"/>
      <c r="R45" s="28"/>
      <c r="S45" s="28"/>
      <c r="T45" s="28"/>
    </row>
    <row r="46" spans="6:20" x14ac:dyDescent="0.3">
      <c r="F46" s="27" t="s">
        <v>193</v>
      </c>
    </row>
    <row r="47" spans="6:20" ht="15" customHeight="1" x14ac:dyDescent="0.3">
      <c r="F47" s="395" t="s">
        <v>1727</v>
      </c>
      <c r="G47" s="395"/>
      <c r="H47" s="395"/>
      <c r="I47" s="395"/>
      <c r="J47" s="395"/>
      <c r="K47" s="395"/>
      <c r="L47" s="395"/>
      <c r="M47" s="395"/>
      <c r="N47" s="395"/>
      <c r="O47" s="395"/>
      <c r="P47" s="395"/>
      <c r="Q47" s="395"/>
      <c r="R47" s="395"/>
      <c r="S47" s="395"/>
      <c r="T47" s="395"/>
    </row>
    <row r="48" spans="6:20" x14ac:dyDescent="0.3">
      <c r="F48" s="395"/>
      <c r="G48" s="395"/>
      <c r="H48" s="395"/>
      <c r="I48" s="395"/>
      <c r="J48" s="395"/>
      <c r="K48" s="395"/>
      <c r="L48" s="395"/>
      <c r="M48" s="395"/>
      <c r="N48" s="395"/>
      <c r="O48" s="395"/>
      <c r="P48" s="395"/>
      <c r="Q48" s="395"/>
      <c r="R48" s="395"/>
      <c r="S48" s="395"/>
      <c r="T48" s="395"/>
    </row>
    <row r="49" spans="6:20" x14ac:dyDescent="0.3">
      <c r="F49" s="395"/>
      <c r="G49" s="395"/>
      <c r="H49" s="395"/>
      <c r="I49" s="395"/>
      <c r="J49" s="395"/>
      <c r="K49" s="395"/>
      <c r="L49" s="395"/>
      <c r="M49" s="395"/>
      <c r="N49" s="395"/>
      <c r="O49" s="395"/>
      <c r="P49" s="395"/>
      <c r="Q49" s="395"/>
      <c r="R49" s="395"/>
      <c r="S49" s="395"/>
      <c r="T49" s="395"/>
    </row>
    <row r="50" spans="6:20" x14ac:dyDescent="0.3">
      <c r="F50" s="395"/>
      <c r="G50" s="395"/>
      <c r="H50" s="395"/>
      <c r="I50" s="395"/>
      <c r="J50" s="395"/>
      <c r="K50" s="395"/>
      <c r="L50" s="395"/>
      <c r="M50" s="395"/>
      <c r="N50" s="395"/>
      <c r="O50" s="395"/>
      <c r="P50" s="395"/>
      <c r="Q50" s="395"/>
      <c r="R50" s="395"/>
      <c r="S50" s="395"/>
      <c r="T50" s="395"/>
    </row>
    <row r="51" spans="6:20" x14ac:dyDescent="0.3">
      <c r="F51" s="395"/>
      <c r="G51" s="395"/>
      <c r="H51" s="395"/>
      <c r="I51" s="395"/>
      <c r="J51" s="395"/>
      <c r="K51" s="395"/>
      <c r="L51" s="395"/>
      <c r="M51" s="395"/>
      <c r="N51" s="395"/>
      <c r="O51" s="395"/>
      <c r="P51" s="395"/>
      <c r="Q51" s="395"/>
      <c r="R51" s="395"/>
      <c r="S51" s="395"/>
      <c r="T51" s="395"/>
    </row>
    <row r="52" spans="6:20" x14ac:dyDescent="0.3">
      <c r="F52" s="64"/>
      <c r="G52" s="64"/>
      <c r="H52" s="64"/>
      <c r="I52" s="64"/>
      <c r="J52" s="64"/>
      <c r="K52" s="64"/>
      <c r="L52" s="64"/>
      <c r="M52" s="64"/>
      <c r="N52" s="64"/>
      <c r="O52" s="64"/>
      <c r="P52" s="64"/>
      <c r="Q52" s="64"/>
      <c r="R52" s="64"/>
      <c r="S52" s="64"/>
      <c r="T52" s="64"/>
    </row>
    <row r="53" spans="6:20" ht="4.5" customHeight="1" x14ac:dyDescent="0.3">
      <c r="F53" s="431" t="s">
        <v>1728</v>
      </c>
      <c r="G53" s="432"/>
      <c r="H53" s="432"/>
      <c r="I53" s="432"/>
      <c r="J53" s="432"/>
      <c r="K53" s="432"/>
      <c r="L53" s="433"/>
      <c r="N53" s="431" t="s">
        <v>244</v>
      </c>
      <c r="O53" s="432"/>
      <c r="P53" s="432"/>
      <c r="Q53" s="432"/>
      <c r="R53" s="432"/>
      <c r="S53" s="432"/>
      <c r="T53" s="433"/>
    </row>
    <row r="54" spans="6:20" x14ac:dyDescent="0.3">
      <c r="F54" s="434"/>
      <c r="G54" s="435"/>
      <c r="H54" s="435"/>
      <c r="I54" s="435"/>
      <c r="J54" s="435"/>
      <c r="K54" s="435"/>
      <c r="L54" s="436"/>
      <c r="M54" s="64"/>
      <c r="N54" s="434"/>
      <c r="O54" s="435"/>
      <c r="P54" s="435"/>
      <c r="Q54" s="435"/>
      <c r="R54" s="435"/>
      <c r="S54" s="435"/>
      <c r="T54" s="436"/>
    </row>
    <row r="55" spans="6:20" ht="4.5" customHeight="1" x14ac:dyDescent="0.3">
      <c r="F55" s="41"/>
      <c r="G55" s="37"/>
      <c r="H55" s="37"/>
      <c r="I55" s="37"/>
      <c r="J55" s="39"/>
      <c r="K55" s="39"/>
      <c r="L55" s="35"/>
      <c r="N55" s="437" t="s">
        <v>243</v>
      </c>
      <c r="O55" s="438"/>
      <c r="P55" s="438"/>
      <c r="Q55" s="438"/>
      <c r="R55" s="438"/>
      <c r="S55" s="438"/>
      <c r="T55" s="439"/>
    </row>
    <row r="56" spans="6:20" x14ac:dyDescent="0.3">
      <c r="F56" s="426" t="s">
        <v>171</v>
      </c>
      <c r="G56" s="427"/>
      <c r="H56" s="427"/>
      <c r="I56" s="428"/>
      <c r="J56" s="429">
        <v>2020</v>
      </c>
      <c r="K56" s="430"/>
      <c r="L56" s="73"/>
      <c r="N56" s="440"/>
      <c r="O56" s="441"/>
      <c r="P56" s="441"/>
      <c r="Q56" s="441"/>
      <c r="R56" s="441"/>
      <c r="S56" s="441"/>
      <c r="T56" s="442"/>
    </row>
    <row r="57" spans="6:20" ht="4.5" customHeight="1" x14ac:dyDescent="0.3">
      <c r="F57" s="41"/>
      <c r="G57" s="37"/>
      <c r="H57" s="37"/>
      <c r="I57" s="37"/>
      <c r="J57" s="43"/>
      <c r="K57" s="43"/>
      <c r="L57" s="35"/>
      <c r="N57" s="440"/>
      <c r="O57" s="441"/>
      <c r="P57" s="441"/>
      <c r="Q57" s="441"/>
      <c r="R57" s="441"/>
      <c r="S57" s="441"/>
      <c r="T57" s="442"/>
    </row>
    <row r="58" spans="6:20" x14ac:dyDescent="0.3">
      <c r="F58" s="426" t="s">
        <v>242</v>
      </c>
      <c r="G58" s="427"/>
      <c r="H58" s="427"/>
      <c r="I58" s="428"/>
      <c r="J58" s="446">
        <v>0</v>
      </c>
      <c r="K58" s="447"/>
      <c r="L58" s="35"/>
      <c r="N58" s="440"/>
      <c r="O58" s="441"/>
      <c r="P58" s="441"/>
      <c r="Q58" s="441"/>
      <c r="R58" s="441"/>
      <c r="S58" s="441"/>
      <c r="T58" s="442"/>
    </row>
    <row r="59" spans="6:20" ht="4.5" customHeight="1" x14ac:dyDescent="0.3">
      <c r="F59" s="42"/>
      <c r="G59" s="39"/>
      <c r="H59" s="39"/>
      <c r="I59" s="39"/>
      <c r="J59" s="39"/>
      <c r="K59" s="39"/>
      <c r="L59" s="40"/>
      <c r="N59" s="65"/>
      <c r="O59" s="66"/>
      <c r="P59" s="66"/>
      <c r="Q59" s="66"/>
      <c r="R59" s="66"/>
      <c r="S59" s="66"/>
      <c r="T59" s="67"/>
    </row>
    <row r="60" spans="6:20" x14ac:dyDescent="0.3">
      <c r="N60" s="36"/>
      <c r="O60" s="443" t="s">
        <v>73</v>
      </c>
      <c r="P60" s="444"/>
      <c r="Q60" s="48"/>
      <c r="R60" s="518">
        <f>INDEX(Data_Tables!$A$96:$O$99,MATCH($O$60,Data_Tables!A97:A99,0)+1,MATCH('Carbon Emissions'!J56,Data_Tables!B96:O96,0)+1)*J58</f>
        <v>0</v>
      </c>
      <c r="S60" s="519"/>
      <c r="T60" s="49"/>
    </row>
    <row r="61" spans="6:20" ht="4.5" customHeight="1" x14ac:dyDescent="0.3">
      <c r="N61" s="77"/>
      <c r="O61" s="39"/>
      <c r="P61" s="39"/>
      <c r="Q61" s="39"/>
      <c r="R61" s="39"/>
      <c r="S61" s="39"/>
      <c r="T61" s="40"/>
    </row>
    <row r="64" spans="6:20" ht="15" customHeight="1" x14ac:dyDescent="0.3">
      <c r="F64" s="395" t="s">
        <v>245</v>
      </c>
      <c r="G64" s="395"/>
      <c r="H64" s="395"/>
      <c r="I64" s="395"/>
      <c r="J64" s="395"/>
      <c r="K64" s="395"/>
      <c r="L64" s="395"/>
      <c r="M64" s="395"/>
      <c r="N64" s="395"/>
      <c r="O64" s="395"/>
      <c r="P64" s="395"/>
      <c r="Q64" s="395"/>
      <c r="R64" s="395"/>
      <c r="S64" s="395"/>
      <c r="T64" s="395"/>
    </row>
    <row r="65" spans="6:20" x14ac:dyDescent="0.3">
      <c r="F65" s="395"/>
      <c r="G65" s="395"/>
      <c r="H65" s="395"/>
      <c r="I65" s="395"/>
      <c r="J65" s="395"/>
      <c r="K65" s="395"/>
      <c r="L65" s="395"/>
      <c r="M65" s="395"/>
      <c r="N65" s="395"/>
      <c r="O65" s="395"/>
      <c r="P65" s="395"/>
      <c r="Q65" s="395"/>
      <c r="R65" s="395"/>
      <c r="S65" s="395"/>
      <c r="T65" s="395"/>
    </row>
    <row r="66" spans="6:20" x14ac:dyDescent="0.3">
      <c r="F66" s="395"/>
      <c r="G66" s="395"/>
      <c r="H66" s="395"/>
      <c r="I66" s="395"/>
      <c r="J66" s="395"/>
      <c r="K66" s="395"/>
      <c r="L66" s="395"/>
      <c r="M66" s="395"/>
      <c r="N66" s="395"/>
      <c r="O66" s="395"/>
      <c r="P66" s="395"/>
      <c r="Q66" s="395"/>
      <c r="R66" s="395"/>
      <c r="S66" s="395"/>
      <c r="T66" s="395"/>
    </row>
    <row r="67" spans="6:20" x14ac:dyDescent="0.3">
      <c r="F67" s="395"/>
      <c r="G67" s="395"/>
      <c r="H67" s="395"/>
      <c r="I67" s="395"/>
      <c r="J67" s="395"/>
      <c r="K67" s="395"/>
      <c r="L67" s="395"/>
      <c r="M67" s="395"/>
      <c r="N67" s="395"/>
      <c r="O67" s="395"/>
      <c r="P67" s="395"/>
      <c r="Q67" s="395"/>
      <c r="R67" s="395"/>
      <c r="S67" s="395"/>
      <c r="T67" s="395"/>
    </row>
    <row r="68" spans="6:20" x14ac:dyDescent="0.3">
      <c r="F68" s="64"/>
      <c r="G68" s="64"/>
      <c r="H68" s="64"/>
      <c r="I68" s="64"/>
      <c r="J68" s="64"/>
      <c r="K68" s="64"/>
      <c r="L68" s="64"/>
      <c r="M68" s="64"/>
      <c r="N68" s="64"/>
      <c r="O68" s="64"/>
      <c r="P68" s="64"/>
      <c r="Q68" s="64"/>
      <c r="R68" s="64"/>
      <c r="S68" s="64"/>
      <c r="T68" s="64"/>
    </row>
    <row r="69" spans="6:20" ht="4.5" customHeight="1" x14ac:dyDescent="0.3">
      <c r="F69" s="82"/>
      <c r="G69" s="83"/>
      <c r="H69" s="83"/>
      <c r="I69" s="83"/>
      <c r="J69" s="83"/>
      <c r="K69" s="83"/>
      <c r="L69" s="84"/>
      <c r="M69" s="28"/>
      <c r="N69" s="431" t="s">
        <v>257</v>
      </c>
      <c r="O69" s="432"/>
      <c r="P69" s="432"/>
      <c r="Q69" s="432"/>
      <c r="R69" s="432"/>
      <c r="S69" s="432"/>
      <c r="T69" s="433"/>
    </row>
    <row r="70" spans="6:20" x14ac:dyDescent="0.3">
      <c r="F70" s="426" t="s">
        <v>254</v>
      </c>
      <c r="G70" s="427"/>
      <c r="H70" s="427"/>
      <c r="I70" s="428"/>
      <c r="J70" s="429" t="s">
        <v>248</v>
      </c>
      <c r="K70" s="430"/>
      <c r="L70" s="85"/>
      <c r="M70" s="28"/>
      <c r="N70" s="434"/>
      <c r="O70" s="435"/>
      <c r="P70" s="435"/>
      <c r="Q70" s="435"/>
      <c r="R70" s="435"/>
      <c r="S70" s="435"/>
      <c r="T70" s="436"/>
    </row>
    <row r="71" spans="6:20" ht="4.5" customHeight="1" x14ac:dyDescent="0.3">
      <c r="F71" s="76"/>
      <c r="G71" s="37"/>
      <c r="H71" s="37"/>
      <c r="I71" s="37"/>
      <c r="J71" s="37"/>
      <c r="K71" s="37"/>
      <c r="L71" s="35"/>
      <c r="N71" s="32"/>
      <c r="O71" s="33"/>
      <c r="P71" s="33"/>
      <c r="Q71" s="33"/>
      <c r="R71" s="33"/>
      <c r="S71" s="33"/>
      <c r="T71" s="34"/>
    </row>
    <row r="72" spans="6:20" x14ac:dyDescent="0.3">
      <c r="F72" s="426" t="s">
        <v>255</v>
      </c>
      <c r="G72" s="427"/>
      <c r="H72" s="427"/>
      <c r="I72" s="428"/>
      <c r="J72" s="446"/>
      <c r="K72" s="447"/>
      <c r="L72" s="35"/>
      <c r="N72" s="76"/>
      <c r="O72" s="37"/>
      <c r="P72" s="513">
        <f>J72*VLOOKUP(J70,Data_Tables!A200:B206,2)</f>
        <v>0</v>
      </c>
      <c r="Q72" s="514"/>
      <c r="R72" s="514"/>
      <c r="S72" s="37"/>
      <c r="T72" s="35"/>
    </row>
    <row r="73" spans="6:20" ht="4.5" customHeight="1" x14ac:dyDescent="0.3">
      <c r="F73" s="77"/>
      <c r="G73" s="39"/>
      <c r="H73" s="39"/>
      <c r="I73" s="39"/>
      <c r="J73" s="39"/>
      <c r="K73" s="39"/>
      <c r="L73" s="40"/>
      <c r="N73" s="77"/>
      <c r="O73" s="39"/>
      <c r="P73" s="39"/>
      <c r="Q73" s="39"/>
      <c r="R73" s="39"/>
      <c r="S73" s="39"/>
      <c r="T73" s="40"/>
    </row>
    <row r="75" spans="6:20" ht="15" customHeight="1" x14ac:dyDescent="0.3">
      <c r="F75" s="395" t="s">
        <v>256</v>
      </c>
      <c r="G75" s="395"/>
      <c r="H75" s="395"/>
      <c r="I75" s="395"/>
      <c r="J75" s="395"/>
      <c r="K75" s="395"/>
      <c r="L75" s="395"/>
      <c r="M75" s="395"/>
      <c r="N75" s="395"/>
      <c r="O75" s="395"/>
      <c r="P75" s="395"/>
      <c r="Q75" s="395"/>
      <c r="R75" s="395"/>
      <c r="S75" s="395"/>
      <c r="T75" s="395"/>
    </row>
    <row r="76" spans="6:20" x14ac:dyDescent="0.3">
      <c r="F76" s="395"/>
      <c r="G76" s="395"/>
      <c r="H76" s="395"/>
      <c r="I76" s="395"/>
      <c r="J76" s="395"/>
      <c r="K76" s="395"/>
      <c r="L76" s="395"/>
      <c r="M76" s="395"/>
      <c r="N76" s="395"/>
      <c r="O76" s="395"/>
      <c r="P76" s="395"/>
      <c r="Q76" s="395"/>
      <c r="R76" s="395"/>
      <c r="S76" s="395"/>
      <c r="T76" s="395"/>
    </row>
    <row r="77" spans="6:20" x14ac:dyDescent="0.3">
      <c r="F77" s="395"/>
      <c r="G77" s="395"/>
      <c r="H77" s="395"/>
      <c r="I77" s="395"/>
      <c r="J77" s="395"/>
      <c r="K77" s="395"/>
      <c r="L77" s="395"/>
      <c r="M77" s="395"/>
      <c r="N77" s="395"/>
      <c r="O77" s="395"/>
      <c r="P77" s="395"/>
      <c r="Q77" s="395"/>
      <c r="R77" s="395"/>
      <c r="S77" s="395"/>
      <c r="T77" s="395"/>
    </row>
    <row r="78" spans="6:20" x14ac:dyDescent="0.3">
      <c r="F78" s="395"/>
      <c r="G78" s="395"/>
      <c r="H78" s="395"/>
      <c r="I78" s="395"/>
      <c r="J78" s="395"/>
      <c r="K78" s="395"/>
      <c r="L78" s="395"/>
      <c r="M78" s="395"/>
      <c r="N78" s="395"/>
      <c r="O78" s="395"/>
      <c r="P78" s="395"/>
      <c r="Q78" s="395"/>
      <c r="R78" s="395"/>
      <c r="S78" s="395"/>
      <c r="T78" s="395"/>
    </row>
    <row r="80" spans="6:20" ht="4.5" customHeight="1" x14ac:dyDescent="0.3">
      <c r="F80" s="74"/>
      <c r="G80" s="33"/>
      <c r="H80" s="33"/>
      <c r="I80" s="33"/>
      <c r="J80" s="75"/>
      <c r="K80" s="75"/>
      <c r="L80" s="34"/>
      <c r="N80" s="431" t="s">
        <v>257</v>
      </c>
      <c r="O80" s="432"/>
      <c r="P80" s="432"/>
      <c r="Q80" s="432"/>
      <c r="R80" s="432"/>
      <c r="S80" s="432"/>
      <c r="T80" s="433"/>
    </row>
    <row r="81" spans="6:20" x14ac:dyDescent="0.3">
      <c r="F81" s="426" t="s">
        <v>192</v>
      </c>
      <c r="G81" s="427"/>
      <c r="H81" s="427"/>
      <c r="I81" s="429" t="s">
        <v>90</v>
      </c>
      <c r="J81" s="508"/>
      <c r="K81" s="430"/>
      <c r="L81" s="73"/>
      <c r="N81" s="434"/>
      <c r="O81" s="435"/>
      <c r="P81" s="435"/>
      <c r="Q81" s="435"/>
      <c r="R81" s="435"/>
      <c r="S81" s="435"/>
      <c r="T81" s="436"/>
    </row>
    <row r="82" spans="6:20" ht="4.5" customHeight="1" x14ac:dyDescent="0.3">
      <c r="F82" s="41"/>
      <c r="G82" s="37"/>
      <c r="H82" s="37"/>
      <c r="I82" s="37"/>
      <c r="J82" s="37"/>
      <c r="K82" s="37"/>
      <c r="L82" s="35"/>
      <c r="N82" s="437" t="s">
        <v>259</v>
      </c>
      <c r="O82" s="438"/>
      <c r="P82" s="438"/>
      <c r="Q82" s="438"/>
      <c r="R82" s="438"/>
      <c r="S82" s="438"/>
      <c r="T82" s="439"/>
    </row>
    <row r="83" spans="6:20" x14ac:dyDescent="0.3">
      <c r="F83" s="426" t="s">
        <v>171</v>
      </c>
      <c r="G83" s="427"/>
      <c r="H83" s="427"/>
      <c r="I83" s="429">
        <v>2021</v>
      </c>
      <c r="J83" s="508">
        <v>2018</v>
      </c>
      <c r="K83" s="430"/>
      <c r="L83" s="73"/>
      <c r="N83" s="440"/>
      <c r="O83" s="441"/>
      <c r="P83" s="441"/>
      <c r="Q83" s="441"/>
      <c r="R83" s="441"/>
      <c r="S83" s="441"/>
      <c r="T83" s="442"/>
    </row>
    <row r="84" spans="6:20" ht="4.5" customHeight="1" x14ac:dyDescent="0.3">
      <c r="F84" s="41"/>
      <c r="G84" s="37"/>
      <c r="H84" s="37"/>
      <c r="I84" s="37"/>
      <c r="J84" s="43"/>
      <c r="K84" s="43"/>
      <c r="L84" s="35"/>
      <c r="N84" s="440"/>
      <c r="O84" s="441"/>
      <c r="P84" s="441"/>
      <c r="Q84" s="441"/>
      <c r="R84" s="441"/>
      <c r="S84" s="441"/>
      <c r="T84" s="442"/>
    </row>
    <row r="85" spans="6:20" x14ac:dyDescent="0.3">
      <c r="F85" s="426" t="s">
        <v>258</v>
      </c>
      <c r="G85" s="427"/>
      <c r="H85" s="427"/>
      <c r="I85" s="446"/>
      <c r="J85" s="509"/>
      <c r="K85" s="447"/>
      <c r="L85" s="73"/>
      <c r="N85" s="440"/>
      <c r="O85" s="441"/>
      <c r="P85" s="441"/>
      <c r="Q85" s="441"/>
      <c r="R85" s="441"/>
      <c r="S85" s="441"/>
      <c r="T85" s="442"/>
    </row>
    <row r="86" spans="6:20" ht="4.5" customHeight="1" x14ac:dyDescent="0.3">
      <c r="F86" s="42"/>
      <c r="G86" s="39"/>
      <c r="H86" s="39"/>
      <c r="I86" s="39"/>
      <c r="J86" s="39"/>
      <c r="K86" s="39"/>
      <c r="L86" s="40"/>
      <c r="N86" s="76"/>
      <c r="O86" s="37"/>
      <c r="P86" s="37"/>
      <c r="Q86" s="37"/>
      <c r="R86" s="37"/>
      <c r="S86" s="37"/>
      <c r="T86" s="35"/>
    </row>
    <row r="87" spans="6:20" x14ac:dyDescent="0.3">
      <c r="F87"/>
      <c r="G87"/>
      <c r="H87"/>
      <c r="I87"/>
      <c r="J87"/>
      <c r="K87"/>
      <c r="L87"/>
      <c r="N87" s="76"/>
      <c r="O87" s="37"/>
      <c r="P87" s="513">
        <f>I85*INDEX(Data_Tables!A101:J114,MATCH('Carbon Emissions'!I81,Data_Tables!A102:A114,0)+1,MATCH('Carbon Emissions'!I83,Data_Tables!B101:J101,0)+1)</f>
        <v>0</v>
      </c>
      <c r="Q87" s="514"/>
      <c r="R87" s="514"/>
      <c r="S87" s="37"/>
      <c r="T87" s="35"/>
    </row>
    <row r="88" spans="6:20" ht="5.25" customHeight="1" x14ac:dyDescent="0.3">
      <c r="N88" s="77"/>
      <c r="O88" s="39"/>
      <c r="P88" s="39"/>
      <c r="Q88" s="39"/>
      <c r="R88" s="39"/>
      <c r="S88" s="39"/>
      <c r="T88" s="40"/>
    </row>
    <row r="90" spans="6:20" x14ac:dyDescent="0.3">
      <c r="F90" s="27" t="s">
        <v>202</v>
      </c>
    </row>
    <row r="91" spans="6:20" ht="15" customHeight="1" x14ac:dyDescent="0.3">
      <c r="F91" s="395" t="s">
        <v>261</v>
      </c>
      <c r="G91" s="395"/>
      <c r="H91" s="395"/>
      <c r="I91" s="395"/>
      <c r="J91" s="395"/>
      <c r="K91" s="395"/>
      <c r="L91" s="395"/>
      <c r="M91" s="395"/>
      <c r="N91" s="395"/>
      <c r="O91" s="395"/>
      <c r="P91" s="395"/>
      <c r="Q91" s="395"/>
      <c r="R91" s="395"/>
      <c r="S91" s="395"/>
      <c r="T91" s="395"/>
    </row>
    <row r="92" spans="6:20" x14ac:dyDescent="0.3">
      <c r="F92" s="395"/>
      <c r="G92" s="395"/>
      <c r="H92" s="395"/>
      <c r="I92" s="395"/>
      <c r="J92" s="395"/>
      <c r="K92" s="395"/>
      <c r="L92" s="395"/>
      <c r="M92" s="395"/>
      <c r="N92" s="395"/>
      <c r="O92" s="395"/>
      <c r="P92" s="395"/>
      <c r="Q92" s="395"/>
      <c r="R92" s="395"/>
      <c r="S92" s="395"/>
      <c r="T92" s="395"/>
    </row>
    <row r="93" spans="6:20" x14ac:dyDescent="0.3">
      <c r="F93" s="395"/>
      <c r="G93" s="395"/>
      <c r="H93" s="395"/>
      <c r="I93" s="395"/>
      <c r="J93" s="395"/>
      <c r="K93" s="395"/>
      <c r="L93" s="395"/>
      <c r="M93" s="395"/>
      <c r="N93" s="395"/>
      <c r="O93" s="395"/>
      <c r="P93" s="395"/>
      <c r="Q93" s="395"/>
      <c r="R93" s="395"/>
      <c r="S93" s="395"/>
      <c r="T93" s="395"/>
    </row>
    <row r="94" spans="6:20" x14ac:dyDescent="0.3">
      <c r="F94" s="395"/>
      <c r="G94" s="395"/>
      <c r="H94" s="395"/>
      <c r="I94" s="395"/>
      <c r="J94" s="395"/>
      <c r="K94" s="395"/>
      <c r="L94" s="395"/>
      <c r="M94" s="395"/>
      <c r="N94" s="395"/>
      <c r="O94" s="395"/>
      <c r="P94" s="395"/>
      <c r="Q94" s="395"/>
      <c r="R94" s="395"/>
      <c r="S94" s="395"/>
      <c r="T94" s="395"/>
    </row>
    <row r="95" spans="6:20" x14ac:dyDescent="0.3">
      <c r="F95" s="395"/>
      <c r="G95" s="395"/>
      <c r="H95" s="395"/>
      <c r="I95" s="395"/>
      <c r="J95" s="395"/>
      <c r="K95" s="395"/>
      <c r="L95" s="395"/>
      <c r="M95" s="395"/>
      <c r="N95" s="395"/>
      <c r="O95" s="395"/>
      <c r="P95" s="395"/>
      <c r="Q95" s="395"/>
      <c r="R95" s="395"/>
      <c r="S95" s="395"/>
      <c r="T95" s="395"/>
    </row>
    <row r="96" spans="6:20" x14ac:dyDescent="0.3">
      <c r="F96" s="395"/>
      <c r="G96" s="395"/>
      <c r="H96" s="395"/>
      <c r="I96" s="395"/>
      <c r="J96" s="395"/>
      <c r="K96" s="395"/>
      <c r="L96" s="395"/>
      <c r="M96" s="395"/>
      <c r="N96" s="395"/>
      <c r="O96" s="395"/>
      <c r="P96" s="395"/>
      <c r="Q96" s="395"/>
      <c r="R96" s="395"/>
      <c r="S96" s="395"/>
      <c r="T96" s="395"/>
    </row>
    <row r="97" spans="6:20" x14ac:dyDescent="0.3">
      <c r="F97" s="395"/>
      <c r="G97" s="395"/>
      <c r="H97" s="395"/>
      <c r="I97" s="395"/>
      <c r="J97" s="395"/>
      <c r="K97" s="395"/>
      <c r="L97" s="395"/>
      <c r="M97" s="395"/>
      <c r="N97" s="395"/>
      <c r="O97" s="395"/>
      <c r="P97" s="395"/>
      <c r="Q97" s="395"/>
      <c r="R97" s="395"/>
      <c r="S97" s="395"/>
      <c r="T97" s="395"/>
    </row>
    <row r="98" spans="6:20" x14ac:dyDescent="0.3">
      <c r="F98" s="395"/>
      <c r="G98" s="395"/>
      <c r="H98" s="395"/>
      <c r="I98" s="395"/>
      <c r="J98" s="395"/>
      <c r="K98" s="395"/>
      <c r="L98" s="395"/>
      <c r="M98" s="395"/>
      <c r="N98" s="395"/>
      <c r="O98" s="395"/>
      <c r="P98" s="395"/>
      <c r="Q98" s="395"/>
      <c r="R98" s="395"/>
      <c r="S98" s="395"/>
      <c r="T98" s="395"/>
    </row>
    <row r="99" spans="6:20" x14ac:dyDescent="0.3">
      <c r="F99" s="395"/>
      <c r="G99" s="395"/>
      <c r="H99" s="395"/>
      <c r="I99" s="395"/>
      <c r="J99" s="395"/>
      <c r="K99" s="395"/>
      <c r="L99" s="395"/>
      <c r="M99" s="395"/>
      <c r="N99" s="395"/>
      <c r="O99" s="395"/>
      <c r="P99" s="395"/>
      <c r="Q99" s="395"/>
      <c r="R99" s="395"/>
      <c r="S99" s="395"/>
      <c r="T99" s="395"/>
    </row>
    <row r="100" spans="6:20" x14ac:dyDescent="0.3">
      <c r="F100" s="395"/>
      <c r="G100" s="395"/>
      <c r="H100" s="395"/>
      <c r="I100" s="395"/>
      <c r="J100" s="395"/>
      <c r="K100" s="395"/>
      <c r="L100" s="395"/>
      <c r="M100" s="395"/>
      <c r="N100" s="395"/>
      <c r="O100" s="395"/>
      <c r="P100" s="395"/>
      <c r="Q100" s="395"/>
      <c r="R100" s="395"/>
      <c r="S100" s="395"/>
      <c r="T100" s="395"/>
    </row>
    <row r="101" spans="6:20" x14ac:dyDescent="0.3">
      <c r="F101" s="395"/>
      <c r="G101" s="395"/>
      <c r="H101" s="395"/>
      <c r="I101" s="395"/>
      <c r="J101" s="395"/>
      <c r="K101" s="395"/>
      <c r="L101" s="395"/>
      <c r="M101" s="395"/>
      <c r="N101" s="395"/>
      <c r="O101" s="395"/>
      <c r="P101" s="395"/>
      <c r="Q101" s="395"/>
      <c r="R101" s="395"/>
      <c r="S101" s="395"/>
      <c r="T101" s="395"/>
    </row>
    <row r="102" spans="6:20" x14ac:dyDescent="0.3">
      <c r="F102" s="28"/>
      <c r="G102" s="28"/>
      <c r="H102" s="28"/>
      <c r="I102" s="28"/>
      <c r="J102" s="28"/>
      <c r="K102" s="28"/>
      <c r="L102" s="28"/>
      <c r="M102" s="28"/>
      <c r="N102" s="28"/>
      <c r="O102" s="28"/>
      <c r="P102" s="28"/>
      <c r="Q102" s="28"/>
      <c r="R102" s="28"/>
      <c r="S102" s="28"/>
      <c r="T102" s="28"/>
    </row>
    <row r="103" spans="6:20" x14ac:dyDescent="0.3">
      <c r="F103" s="27" t="s">
        <v>205</v>
      </c>
    </row>
    <row r="104" spans="6:20" ht="24.75" customHeight="1" x14ac:dyDescent="0.3">
      <c r="F104" s="71" t="s">
        <v>17</v>
      </c>
      <c r="G104" s="69"/>
      <c r="H104" s="69"/>
      <c r="I104" s="69"/>
      <c r="J104" s="69" t="s">
        <v>18</v>
      </c>
      <c r="K104" s="69"/>
      <c r="L104" s="69"/>
      <c r="M104" s="69"/>
      <c r="N104" s="69"/>
      <c r="O104" s="69" t="s">
        <v>19</v>
      </c>
      <c r="P104" s="69"/>
      <c r="Q104" s="69"/>
      <c r="R104" s="69"/>
      <c r="S104" s="69"/>
      <c r="T104" s="70"/>
    </row>
    <row r="105" spans="6:20" ht="39" customHeight="1" x14ac:dyDescent="0.3">
      <c r="F105" s="484" t="s">
        <v>24</v>
      </c>
      <c r="G105" s="485"/>
      <c r="H105" s="485"/>
      <c r="I105" s="485"/>
      <c r="J105" s="486" t="s">
        <v>275</v>
      </c>
      <c r="K105" s="487"/>
      <c r="L105" s="487"/>
      <c r="M105" s="487"/>
      <c r="N105" s="488"/>
      <c r="O105" s="510" t="s">
        <v>25</v>
      </c>
      <c r="P105" s="511"/>
      <c r="Q105" s="511"/>
      <c r="R105" s="511"/>
      <c r="S105" s="511"/>
      <c r="T105" s="512"/>
    </row>
    <row r="106" spans="6:20" ht="42" customHeight="1" x14ac:dyDescent="0.3">
      <c r="F106" s="484" t="s">
        <v>1729</v>
      </c>
      <c r="G106" s="485"/>
      <c r="H106" s="485"/>
      <c r="I106" s="485"/>
      <c r="J106" s="486" t="s">
        <v>1730</v>
      </c>
      <c r="K106" s="487"/>
      <c r="L106" s="487"/>
      <c r="M106" s="487"/>
      <c r="N106" s="488"/>
      <c r="O106" s="489" t="s">
        <v>1731</v>
      </c>
      <c r="P106" s="490"/>
      <c r="Q106" s="490"/>
      <c r="R106" s="490"/>
      <c r="S106" s="490"/>
      <c r="T106" s="491"/>
    </row>
    <row r="107" spans="6:20" ht="37.5" customHeight="1" x14ac:dyDescent="0.3">
      <c r="F107" s="498" t="s">
        <v>22</v>
      </c>
      <c r="G107" s="499"/>
      <c r="H107" s="499"/>
      <c r="I107" s="499"/>
      <c r="J107" s="505" t="s">
        <v>262</v>
      </c>
      <c r="K107" s="506"/>
      <c r="L107" s="506"/>
      <c r="M107" s="506"/>
      <c r="N107" s="507"/>
      <c r="O107" s="495" t="s">
        <v>23</v>
      </c>
      <c r="P107" s="496"/>
      <c r="Q107" s="496"/>
      <c r="R107" s="496"/>
      <c r="S107" s="496"/>
      <c r="T107" s="497"/>
    </row>
    <row r="108" spans="6:20" ht="27" customHeight="1" x14ac:dyDescent="0.3">
      <c r="F108" s="498" t="s">
        <v>1653</v>
      </c>
      <c r="G108" s="499"/>
      <c r="H108" s="499"/>
      <c r="I108" s="499"/>
      <c r="J108" s="505" t="s">
        <v>264</v>
      </c>
      <c r="K108" s="506"/>
      <c r="L108" s="506"/>
      <c r="M108" s="506"/>
      <c r="N108" s="507"/>
      <c r="O108" s="492" t="s">
        <v>1654</v>
      </c>
      <c r="P108" s="493"/>
      <c r="Q108" s="493"/>
      <c r="R108" s="493"/>
      <c r="S108" s="493"/>
      <c r="T108" s="494"/>
    </row>
    <row r="109" spans="6:20" ht="52.2" customHeight="1" x14ac:dyDescent="0.3">
      <c r="F109" s="498" t="s">
        <v>1650</v>
      </c>
      <c r="G109" s="499"/>
      <c r="H109" s="499"/>
      <c r="I109" s="499"/>
      <c r="J109" s="505" t="s">
        <v>1652</v>
      </c>
      <c r="K109" s="506"/>
      <c r="L109" s="506"/>
      <c r="M109" s="506"/>
      <c r="N109" s="507"/>
      <c r="O109" s="492" t="s">
        <v>1651</v>
      </c>
      <c r="P109" s="493"/>
      <c r="Q109" s="493"/>
      <c r="R109" s="493"/>
      <c r="S109" s="493"/>
      <c r="T109" s="494"/>
    </row>
    <row r="110" spans="6:20" ht="24.75" customHeight="1" x14ac:dyDescent="0.3">
      <c r="F110" s="498" t="s">
        <v>26</v>
      </c>
      <c r="G110" s="499"/>
      <c r="H110" s="499"/>
      <c r="I110" s="499"/>
      <c r="J110" s="505" t="s">
        <v>263</v>
      </c>
      <c r="K110" s="506"/>
      <c r="L110" s="506"/>
      <c r="M110" s="506"/>
      <c r="N110" s="507"/>
      <c r="O110" s="492" t="s">
        <v>27</v>
      </c>
      <c r="P110" s="493"/>
      <c r="Q110" s="493"/>
      <c r="R110" s="493"/>
      <c r="S110" s="493"/>
      <c r="T110" s="494"/>
    </row>
    <row r="111" spans="6:20" ht="36.75" customHeight="1" x14ac:dyDescent="0.3">
      <c r="F111" s="500" t="s">
        <v>1655</v>
      </c>
      <c r="G111" s="501"/>
      <c r="H111" s="501"/>
      <c r="I111" s="501"/>
      <c r="J111" s="502" t="s">
        <v>1656</v>
      </c>
      <c r="K111" s="503"/>
      <c r="L111" s="503"/>
      <c r="M111" s="503"/>
      <c r="N111" s="504"/>
      <c r="O111" s="492" t="s">
        <v>1657</v>
      </c>
      <c r="P111" s="493"/>
      <c r="Q111" s="493"/>
      <c r="R111" s="493"/>
      <c r="S111" s="493"/>
      <c r="T111" s="494"/>
    </row>
  </sheetData>
  <dataConsolidate/>
  <mergeCells count="62">
    <mergeCell ref="R60:S60"/>
    <mergeCell ref="F58:I58"/>
    <mergeCell ref="J58:K58"/>
    <mergeCell ref="N53:T54"/>
    <mergeCell ref="F53:L54"/>
    <mergeCell ref="B27:D27"/>
    <mergeCell ref="B28:D28"/>
    <mergeCell ref="B29:D29"/>
    <mergeCell ref="B30:D30"/>
    <mergeCell ref="O60:P60"/>
    <mergeCell ref="B26:D26"/>
    <mergeCell ref="B21:D21"/>
    <mergeCell ref="B22:D22"/>
    <mergeCell ref="B23:D23"/>
    <mergeCell ref="B24:D24"/>
    <mergeCell ref="B25:D25"/>
    <mergeCell ref="F9:T15"/>
    <mergeCell ref="F56:I56"/>
    <mergeCell ref="J56:K56"/>
    <mergeCell ref="F18:N34"/>
    <mergeCell ref="F36:T44"/>
    <mergeCell ref="N55:T58"/>
    <mergeCell ref="F47:T51"/>
    <mergeCell ref="F72:I72"/>
    <mergeCell ref="J72:K72"/>
    <mergeCell ref="J70:K70"/>
    <mergeCell ref="N69:T70"/>
    <mergeCell ref="P72:R72"/>
    <mergeCell ref="F75:T78"/>
    <mergeCell ref="N80:T81"/>
    <mergeCell ref="F64:T67"/>
    <mergeCell ref="O109:T109"/>
    <mergeCell ref="F81:H81"/>
    <mergeCell ref="I81:K81"/>
    <mergeCell ref="F83:H83"/>
    <mergeCell ref="I83:K83"/>
    <mergeCell ref="F85:H85"/>
    <mergeCell ref="I85:K85"/>
    <mergeCell ref="F91:T101"/>
    <mergeCell ref="F105:I105"/>
    <mergeCell ref="J105:N105"/>
    <mergeCell ref="O105:T105"/>
    <mergeCell ref="P87:R87"/>
    <mergeCell ref="F70:I70"/>
    <mergeCell ref="N82:T85"/>
    <mergeCell ref="J111:N111"/>
    <mergeCell ref="J110:N110"/>
    <mergeCell ref="J109:N109"/>
    <mergeCell ref="J108:N108"/>
    <mergeCell ref="J107:N107"/>
    <mergeCell ref="F106:I106"/>
    <mergeCell ref="J106:N106"/>
    <mergeCell ref="O106:T106"/>
    <mergeCell ref="O111:T111"/>
    <mergeCell ref="O110:T110"/>
    <mergeCell ref="O108:T108"/>
    <mergeCell ref="O107:T107"/>
    <mergeCell ref="F110:I110"/>
    <mergeCell ref="F111:I111"/>
    <mergeCell ref="F107:I107"/>
    <mergeCell ref="F108:I108"/>
    <mergeCell ref="F109:I109"/>
  </mergeCells>
  <hyperlinks>
    <hyperlink ref="O105" r:id="rId1" display="https://www.gov.uk/government/publications/valuation-of-energy-use-and-greenhouse-gas-emissions-for-appraisal" xr:uid="{00000000-0004-0000-0500-000000000000}"/>
    <hyperlink ref="O108" r:id="rId2" display="https://www.gov.uk/government/publications/updated-energy-and-emissions-projections-2017" xr:uid="{00000000-0004-0000-0500-000001000000}"/>
    <hyperlink ref="O110" r:id="rId3" display="https://www.gov.uk/government/publications/valuation-of-energy-use-and-greenhouse-gas-emissions-for-appraisal" xr:uid="{00000000-0004-0000-0500-000002000000}"/>
    <hyperlink ref="B30:D30" location="'Health &amp; Wellbeing'!A1" display="Health &amp; Wellbeing" xr:uid="{00000000-0004-0000-0500-000003000000}"/>
    <hyperlink ref="B26:D26" location="Comfort!A1" display="Comfort" xr:uid="{00000000-0004-0000-0500-000004000000}"/>
    <hyperlink ref="B24:D24" location="'Air Quality'!A1" display="Air Quality" xr:uid="{00000000-0004-0000-0500-000005000000}"/>
    <hyperlink ref="B23:D23" location="'Carbon Emissions'!A1" display="Carbon Emissions" xr:uid="{00000000-0004-0000-0500-000006000000}"/>
    <hyperlink ref="B22:D22" location="'Energy Usage'!A1" display="Energy Usage" xr:uid="{00000000-0004-0000-0500-000007000000}"/>
    <hyperlink ref="B25:D25" location="'Natural Assets'!A1" display="Natural Assets" xr:uid="{00000000-0004-0000-0500-000008000000}"/>
    <hyperlink ref="B27:D27" location="'Economic Growth'!A1" display="Economic Growth" xr:uid="{00000000-0004-0000-0500-000009000000}"/>
    <hyperlink ref="B28:D28" location="'Energy Security'!A1" display="Energy Security" xr:uid="{00000000-0004-0000-0500-00000A000000}"/>
    <hyperlink ref="B29:D29" location="'Fuel Poverty'!A1" display="Fuel Poverty" xr:uid="{00000000-0004-0000-0500-00000B000000}"/>
    <hyperlink ref="O107:T107" r:id="rId4" display="https://www.gov.uk/government/collections/government-conversion-factors-for-company-reporting" xr:uid="{00000000-0004-0000-0500-00000C000000}"/>
    <hyperlink ref="O111:T111" r:id="rId5" display="https://wlcarbon.rics.org/About.aspx" xr:uid="{00000000-0004-0000-0500-00000D000000}"/>
    <hyperlink ref="O109" r:id="rId6" xr:uid="{0BBB579C-4BC6-4DBD-ABB8-9A3F501F6515}"/>
    <hyperlink ref="O108:T108" r:id="rId7" display="https://www.theccc.org.uk/publication/sixth-carbon-budget/" xr:uid="{45C514FC-73DE-4598-8708-E1F922034ABC}"/>
    <hyperlink ref="O110:T110" r:id="rId8" location=".Wbu12IWcGUl" display="http://www.circularecology.com/embodied-energy-and-carbon-footprint-database.html#.Wbu12IWcGUl" xr:uid="{5129CE7A-B83D-4B2E-A3FF-CE1A558DFB18}"/>
    <hyperlink ref="O106" r:id="rId9" display="https://www.gov.uk/government/publications/valuation-of-energy-use-and-greenhouse-gas-emissions-for-appraisal" xr:uid="{2053A031-5303-44C3-BE79-C154A22B774C}"/>
    <hyperlink ref="O106:T106" r:id="rId10" display="https://www.gov.uk/government/publications/valuing-greenhouse-gas-emissions-in-policy-appraisal/valuation-of-greenhouse-gas-emissions-for-policy-appraisal-and-evaluation" xr:uid="{452173BB-6802-4401-BD72-42CFA5820C45}"/>
  </hyperlinks>
  <pageMargins left="0.7" right="0.7" top="0.75" bottom="0.75" header="0.3" footer="0.3"/>
  <pageSetup orientation="portrait" r:id="rId11"/>
  <drawing r:id="rId1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Lookups!$D$2:$D$25</xm:f>
          </x14:formula1>
          <xm:sqref>I83:K83</xm:sqref>
        </x14:dataValidation>
        <x14:dataValidation type="list" allowBlank="1" showInputMessage="1" showErrorMessage="1" xr:uid="{00000000-0002-0000-0500-000002000000}">
          <x14:formula1>
            <xm:f>Lookups!$E$2:$E$4</xm:f>
          </x14:formula1>
          <xm:sqref>O60</xm:sqref>
        </x14:dataValidation>
        <x14:dataValidation type="list" allowBlank="1" showInputMessage="1" showErrorMessage="1" xr:uid="{00000000-0002-0000-0500-000003000000}">
          <x14:formula1>
            <xm:f>Data_Tables!$A$200:$A$206</xm:f>
          </x14:formula1>
          <xm:sqref>J70:K70</xm:sqref>
        </x14:dataValidation>
        <x14:dataValidation type="list" allowBlank="1" showInputMessage="1" showErrorMessage="1" xr:uid="{00000000-0002-0000-0500-000004000000}">
          <x14:formula1>
            <xm:f>Data_Tables!$A$102:$A$114</xm:f>
          </x14:formula1>
          <xm:sqref>I81</xm:sqref>
        </x14:dataValidation>
        <x14:dataValidation type="list" allowBlank="1" showInputMessage="1" showErrorMessage="1" xr:uid="{0AAE670D-1971-42AD-BA51-7575A7470400}">
          <x14:formula1>
            <xm:f>Lookups!$D$5:$D$15</xm:f>
          </x14:formula1>
          <xm:sqref>J56:K56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AH112"/>
  <sheetViews>
    <sheetView showGridLines="0" showRowColHeaders="0" zoomScale="90" zoomScaleNormal="90" workbookViewId="0">
      <selection activeCell="B25" sqref="B25:D25"/>
    </sheetView>
  </sheetViews>
  <sheetFormatPr defaultColWidth="9.109375" defaultRowHeight="14.4" x14ac:dyDescent="0.3"/>
  <cols>
    <col min="1" max="1" width="2.5546875" style="2" customWidth="1"/>
    <col min="2" max="4" width="9.33203125" style="2" customWidth="1"/>
    <col min="5" max="5" width="2.44140625" style="2" customWidth="1"/>
    <col min="6" max="6" width="9.109375" style="2" customWidth="1"/>
    <col min="7" max="13" width="9.109375" style="2"/>
    <col min="14" max="14" width="10.6640625" style="2" customWidth="1"/>
    <col min="15" max="15" width="3.44140625" style="2" customWidth="1"/>
    <col min="16" max="16" width="9.109375" style="2"/>
    <col min="17" max="17" width="10.44140625" style="2" customWidth="1"/>
    <col min="18" max="18" width="11.88671875" style="2" customWidth="1"/>
    <col min="19" max="21" width="11.88671875" style="2" bestFit="1" customWidth="1"/>
    <col min="22"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6"/>
      <c r="H3" s="6"/>
      <c r="I3" s="6"/>
      <c r="J3" s="6"/>
      <c r="K3" s="6"/>
      <c r="L3" s="6"/>
      <c r="M3" s="6"/>
      <c r="N3" s="6"/>
      <c r="O3" s="6"/>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0</v>
      </c>
      <c r="G5" s="5"/>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3"/>
      <c r="G6" s="3"/>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427</v>
      </c>
    </row>
    <row r="9" spans="6:34" ht="15" customHeight="1" x14ac:dyDescent="0.3">
      <c r="F9" s="395" t="s">
        <v>265</v>
      </c>
      <c r="G9" s="395"/>
      <c r="H9" s="395"/>
      <c r="I9" s="395"/>
      <c r="J9" s="395"/>
      <c r="K9" s="395"/>
      <c r="L9" s="395"/>
      <c r="M9" s="395"/>
      <c r="N9" s="395"/>
      <c r="O9" s="395"/>
      <c r="P9" s="395"/>
      <c r="Q9" s="395"/>
      <c r="R9" s="395"/>
      <c r="S9" s="395"/>
      <c r="T9" s="395"/>
      <c r="U9" s="395"/>
    </row>
    <row r="10" spans="6:34" x14ac:dyDescent="0.3">
      <c r="F10" s="395"/>
      <c r="G10" s="395"/>
      <c r="H10" s="395"/>
      <c r="I10" s="395"/>
      <c r="J10" s="395"/>
      <c r="K10" s="395"/>
      <c r="L10" s="395"/>
      <c r="M10" s="395"/>
      <c r="N10" s="395"/>
      <c r="O10" s="395"/>
      <c r="P10" s="395"/>
      <c r="Q10" s="395"/>
      <c r="R10" s="395"/>
      <c r="S10" s="395"/>
      <c r="T10" s="395"/>
      <c r="U10" s="395"/>
    </row>
    <row r="11" spans="6:34" x14ac:dyDescent="0.3">
      <c r="F11" s="395"/>
      <c r="G11" s="395"/>
      <c r="H11" s="395"/>
      <c r="I11" s="395"/>
      <c r="J11" s="395"/>
      <c r="K11" s="395"/>
      <c r="L11" s="395"/>
      <c r="M11" s="395"/>
      <c r="N11" s="395"/>
      <c r="O11" s="395"/>
      <c r="P11" s="395"/>
      <c r="Q11" s="395"/>
      <c r="R11" s="395"/>
      <c r="S11" s="395"/>
      <c r="T11" s="395"/>
      <c r="U11" s="395"/>
    </row>
    <row r="12" spans="6:34" x14ac:dyDescent="0.3">
      <c r="F12" s="395"/>
      <c r="G12" s="395"/>
      <c r="H12" s="395"/>
      <c r="I12" s="395"/>
      <c r="J12" s="395"/>
      <c r="K12" s="395"/>
      <c r="L12" s="395"/>
      <c r="M12" s="395"/>
      <c r="N12" s="395"/>
      <c r="O12" s="395"/>
      <c r="P12" s="395"/>
      <c r="Q12" s="395"/>
      <c r="R12" s="395"/>
      <c r="S12" s="395"/>
      <c r="T12" s="395"/>
      <c r="U12" s="395"/>
    </row>
    <row r="13" spans="6:34" x14ac:dyDescent="0.3">
      <c r="F13" s="395"/>
      <c r="G13" s="395"/>
      <c r="H13" s="395"/>
      <c r="I13" s="395"/>
      <c r="J13" s="395"/>
      <c r="K13" s="395"/>
      <c r="L13" s="395"/>
      <c r="M13" s="395"/>
      <c r="N13" s="395"/>
      <c r="O13" s="395"/>
      <c r="P13" s="395"/>
      <c r="Q13" s="395"/>
      <c r="R13" s="395"/>
      <c r="S13" s="395"/>
      <c r="T13" s="395"/>
      <c r="U13" s="395"/>
    </row>
    <row r="14" spans="6:34" x14ac:dyDescent="0.3">
      <c r="F14" s="28"/>
      <c r="G14" s="28"/>
      <c r="H14" s="28"/>
      <c r="I14" s="28"/>
      <c r="J14" s="28"/>
      <c r="K14" s="28"/>
      <c r="L14" s="28"/>
      <c r="M14" s="28"/>
      <c r="N14" s="28"/>
      <c r="O14" s="28"/>
      <c r="P14" s="28"/>
      <c r="Q14" s="28"/>
      <c r="R14" s="28"/>
      <c r="S14" s="28"/>
      <c r="T14" s="28"/>
      <c r="U14" s="28"/>
    </row>
    <row r="15" spans="6:34" x14ac:dyDescent="0.3">
      <c r="F15" s="27" t="s">
        <v>160</v>
      </c>
      <c r="G15" s="28"/>
      <c r="H15" s="28"/>
      <c r="I15" s="28"/>
      <c r="J15" s="28"/>
      <c r="K15" s="28"/>
      <c r="L15" s="28"/>
      <c r="M15" s="28"/>
      <c r="N15" s="28"/>
      <c r="O15" s="28"/>
      <c r="P15" s="28"/>
      <c r="Q15" s="28"/>
      <c r="R15" s="28"/>
      <c r="S15" s="28"/>
      <c r="T15" s="28"/>
      <c r="U15" s="28"/>
    </row>
    <row r="16" spans="6:34" ht="15" customHeight="1" x14ac:dyDescent="0.3">
      <c r="F16" s="395" t="s">
        <v>269</v>
      </c>
      <c r="G16" s="395"/>
      <c r="H16" s="395"/>
      <c r="I16" s="395"/>
      <c r="J16" s="395"/>
      <c r="K16" s="395"/>
      <c r="L16" s="395"/>
      <c r="M16" s="395"/>
      <c r="N16" s="395"/>
      <c r="O16" s="64"/>
      <c r="P16" s="30" t="s">
        <v>274</v>
      </c>
      <c r="Q16" s="28"/>
      <c r="R16" s="28"/>
      <c r="S16" s="28"/>
      <c r="T16" s="28"/>
      <c r="U16" s="28"/>
    </row>
    <row r="17" spans="2:26" x14ac:dyDescent="0.3">
      <c r="F17" s="395"/>
      <c r="G17" s="395"/>
      <c r="H17" s="395"/>
      <c r="I17" s="395"/>
      <c r="J17" s="395"/>
      <c r="K17" s="395"/>
      <c r="L17" s="395"/>
      <c r="M17" s="395"/>
      <c r="N17" s="395"/>
      <c r="O17" s="64"/>
      <c r="P17" s="119"/>
      <c r="Q17" s="120"/>
      <c r="R17" s="120"/>
      <c r="S17" s="122" t="s">
        <v>73</v>
      </c>
      <c r="T17" s="122" t="s">
        <v>72</v>
      </c>
      <c r="U17" s="123" t="s">
        <v>74</v>
      </c>
    </row>
    <row r="18" spans="2:26" x14ac:dyDescent="0.3">
      <c r="F18" s="395"/>
      <c r="G18" s="395"/>
      <c r="H18" s="395"/>
      <c r="I18" s="395"/>
      <c r="J18" s="395"/>
      <c r="K18" s="395"/>
      <c r="L18" s="395"/>
      <c r="M18" s="395"/>
      <c r="N18" s="395"/>
      <c r="O18" s="64"/>
      <c r="P18" s="534" t="s">
        <v>1836</v>
      </c>
      <c r="Q18" s="535"/>
      <c r="R18" s="98" t="s">
        <v>14</v>
      </c>
      <c r="S18" s="89">
        <v>9066</v>
      </c>
      <c r="T18" s="89">
        <v>817</v>
      </c>
      <c r="U18" s="90">
        <v>34742</v>
      </c>
      <c r="X18" s="21"/>
      <c r="Y18" s="21"/>
      <c r="Z18" s="21"/>
    </row>
    <row r="19" spans="2:26" x14ac:dyDescent="0.3">
      <c r="F19" s="395"/>
      <c r="G19" s="395"/>
      <c r="H19" s="395"/>
      <c r="I19" s="395"/>
      <c r="J19" s="395"/>
      <c r="K19" s="395"/>
      <c r="L19" s="395"/>
      <c r="M19" s="395"/>
      <c r="N19" s="395"/>
      <c r="O19" s="64"/>
      <c r="P19" s="536"/>
      <c r="Q19" s="535"/>
      <c r="R19" s="99" t="s">
        <v>266</v>
      </c>
      <c r="S19" s="91">
        <v>5891</v>
      </c>
      <c r="T19" s="91">
        <v>573</v>
      </c>
      <c r="U19" s="92">
        <v>22225</v>
      </c>
      <c r="X19" s="21"/>
      <c r="Y19" s="21"/>
      <c r="Z19" s="21"/>
    </row>
    <row r="20" spans="2:26" x14ac:dyDescent="0.3">
      <c r="F20" s="395"/>
      <c r="G20" s="395"/>
      <c r="H20" s="395"/>
      <c r="I20" s="395"/>
      <c r="J20" s="395"/>
      <c r="K20" s="395"/>
      <c r="L20" s="395"/>
      <c r="M20" s="395"/>
      <c r="N20" s="395"/>
      <c r="O20" s="64"/>
      <c r="P20" s="536"/>
      <c r="Q20" s="535"/>
      <c r="R20" s="100" t="s">
        <v>168</v>
      </c>
      <c r="S20" s="93">
        <v>12448</v>
      </c>
      <c r="T20" s="93">
        <v>1077</v>
      </c>
      <c r="U20" s="94">
        <v>48078</v>
      </c>
      <c r="X20" s="21"/>
      <c r="Y20" s="21"/>
      <c r="Z20" s="21"/>
    </row>
    <row r="21" spans="2:26" x14ac:dyDescent="0.3">
      <c r="B21" s="418" t="s">
        <v>4</v>
      </c>
      <c r="C21" s="419"/>
      <c r="D21" s="420"/>
      <c r="F21" s="395"/>
      <c r="G21" s="395"/>
      <c r="H21" s="395"/>
      <c r="I21" s="395"/>
      <c r="J21" s="395"/>
      <c r="K21" s="395"/>
      <c r="L21" s="395"/>
      <c r="M21" s="395"/>
      <c r="N21" s="395"/>
      <c r="O21" s="64"/>
      <c r="P21" s="537" t="s">
        <v>1837</v>
      </c>
      <c r="Q21" s="538"/>
      <c r="R21" s="99" t="s">
        <v>14</v>
      </c>
      <c r="S21" s="91">
        <v>81518</v>
      </c>
      <c r="T21" s="93">
        <v>17567</v>
      </c>
      <c r="U21" s="94">
        <v>252695</v>
      </c>
      <c r="X21" s="21"/>
      <c r="Y21" s="21"/>
      <c r="Z21" s="21"/>
    </row>
    <row r="22" spans="2:26" x14ac:dyDescent="0.3">
      <c r="B22" s="412" t="s">
        <v>7</v>
      </c>
      <c r="C22" s="413"/>
      <c r="D22" s="414"/>
      <c r="F22" s="395"/>
      <c r="G22" s="395"/>
      <c r="H22" s="395"/>
      <c r="I22" s="395"/>
      <c r="J22" s="395"/>
      <c r="K22" s="395"/>
      <c r="L22" s="395"/>
      <c r="M22" s="395"/>
      <c r="N22" s="395"/>
      <c r="O22" s="64"/>
      <c r="P22" s="536"/>
      <c r="Q22" s="535"/>
      <c r="R22" s="99" t="s">
        <v>266</v>
      </c>
      <c r="S22" s="93">
        <v>71455</v>
      </c>
      <c r="T22" s="93">
        <v>16141</v>
      </c>
      <c r="U22" s="95">
        <v>257605</v>
      </c>
      <c r="X22" s="21"/>
      <c r="Y22" s="21"/>
      <c r="Z22" s="21"/>
    </row>
    <row r="23" spans="2:26" x14ac:dyDescent="0.3">
      <c r="B23" s="412" t="s">
        <v>8</v>
      </c>
      <c r="C23" s="413"/>
      <c r="D23" s="414"/>
      <c r="F23" s="395"/>
      <c r="G23" s="395"/>
      <c r="H23" s="395"/>
      <c r="I23" s="395"/>
      <c r="J23" s="395"/>
      <c r="K23" s="395"/>
      <c r="L23" s="395"/>
      <c r="M23" s="395"/>
      <c r="N23" s="395"/>
      <c r="O23" s="64"/>
      <c r="P23" s="536"/>
      <c r="Q23" s="535"/>
      <c r="R23" s="100" t="s">
        <v>168</v>
      </c>
      <c r="S23" s="89">
        <v>89456</v>
      </c>
      <c r="T23" s="89">
        <v>18936</v>
      </c>
      <c r="U23" s="90">
        <v>258239</v>
      </c>
      <c r="X23" s="21"/>
      <c r="Y23" s="21"/>
      <c r="Z23" s="21"/>
    </row>
    <row r="24" spans="2:26" x14ac:dyDescent="0.3">
      <c r="B24" s="515" t="s">
        <v>0</v>
      </c>
      <c r="C24" s="516"/>
      <c r="D24" s="517"/>
      <c r="F24" s="395"/>
      <c r="G24" s="395"/>
      <c r="H24" s="395"/>
      <c r="I24" s="395"/>
      <c r="J24" s="395"/>
      <c r="K24" s="395"/>
      <c r="L24" s="395"/>
      <c r="M24" s="395"/>
      <c r="N24" s="395"/>
      <c r="O24" s="64"/>
      <c r="P24" s="539" t="s">
        <v>267</v>
      </c>
      <c r="Q24" s="540"/>
      <c r="R24" s="101"/>
      <c r="S24" s="91">
        <v>13026</v>
      </c>
      <c r="T24" s="91">
        <v>2893</v>
      </c>
      <c r="U24" s="92">
        <v>37611</v>
      </c>
      <c r="X24" s="21"/>
      <c r="Y24" s="21"/>
      <c r="Z24" s="21"/>
    </row>
    <row r="25" spans="2:26" x14ac:dyDescent="0.3">
      <c r="B25" s="412" t="s">
        <v>9</v>
      </c>
      <c r="C25" s="413"/>
      <c r="D25" s="414"/>
      <c r="F25" s="395"/>
      <c r="G25" s="395"/>
      <c r="H25" s="395"/>
      <c r="I25" s="395"/>
      <c r="J25" s="395"/>
      <c r="K25" s="395"/>
      <c r="L25" s="395"/>
      <c r="M25" s="395"/>
      <c r="N25" s="395"/>
      <c r="O25" s="64"/>
      <c r="P25" s="541" t="s">
        <v>268</v>
      </c>
      <c r="Q25" s="542"/>
      <c r="R25" s="102"/>
      <c r="S25" s="96">
        <v>7923</v>
      </c>
      <c r="T25" s="96">
        <v>1521</v>
      </c>
      <c r="U25" s="97">
        <v>24467</v>
      </c>
      <c r="X25" s="21"/>
      <c r="Y25" s="21"/>
      <c r="Z25" s="21"/>
    </row>
    <row r="26" spans="2:26" x14ac:dyDescent="0.3">
      <c r="B26" s="412" t="s">
        <v>1</v>
      </c>
      <c r="C26" s="413"/>
      <c r="D26" s="414"/>
      <c r="F26" s="28"/>
      <c r="G26" s="28"/>
      <c r="H26" s="28"/>
      <c r="I26" s="28"/>
      <c r="J26" s="28"/>
      <c r="K26" s="28"/>
      <c r="L26" s="28"/>
      <c r="M26" s="28"/>
      <c r="N26" s="28"/>
      <c r="O26" s="64"/>
      <c r="P26" s="329" t="s">
        <v>1735</v>
      </c>
      <c r="Q26" s="330"/>
      <c r="R26" s="326"/>
      <c r="S26" s="96">
        <v>102</v>
      </c>
      <c r="T26" s="96">
        <v>55</v>
      </c>
      <c r="U26" s="97">
        <v>205</v>
      </c>
      <c r="X26" s="21"/>
      <c r="Y26" s="21"/>
      <c r="Z26" s="21"/>
    </row>
    <row r="27" spans="2:26" ht="15" customHeight="1" x14ac:dyDescent="0.3">
      <c r="B27" s="412" t="s">
        <v>10</v>
      </c>
      <c r="C27" s="413"/>
      <c r="D27" s="414"/>
      <c r="F27" s="28"/>
      <c r="G27" s="28"/>
      <c r="H27" s="28"/>
      <c r="I27" s="28"/>
      <c r="J27" s="28"/>
      <c r="K27" s="28"/>
      <c r="L27" s="28"/>
      <c r="M27" s="28"/>
      <c r="N27" s="28"/>
      <c r="O27" s="28"/>
      <c r="P27" s="28"/>
      <c r="Q27" s="28"/>
      <c r="R27" s="28"/>
      <c r="S27" s="28"/>
      <c r="T27" s="28"/>
      <c r="U27" s="28"/>
    </row>
    <row r="28" spans="2:26" x14ac:dyDescent="0.3">
      <c r="B28" s="412" t="s">
        <v>11</v>
      </c>
      <c r="C28" s="413"/>
      <c r="D28" s="414"/>
      <c r="F28" s="28"/>
      <c r="G28" s="28"/>
      <c r="H28" s="28"/>
      <c r="I28" s="28"/>
      <c r="J28" s="28"/>
      <c r="K28" s="28"/>
      <c r="L28" s="28"/>
      <c r="M28" s="28"/>
      <c r="N28" s="28"/>
      <c r="O28" s="28"/>
      <c r="P28" s="28"/>
      <c r="Q28" s="28"/>
      <c r="R28" s="28"/>
      <c r="S28" s="28"/>
      <c r="T28" s="28"/>
      <c r="U28" s="28"/>
    </row>
    <row r="29" spans="2:26" x14ac:dyDescent="0.3">
      <c r="B29" s="412" t="s">
        <v>12</v>
      </c>
      <c r="C29" s="413"/>
      <c r="D29" s="414"/>
      <c r="F29" s="28"/>
      <c r="G29" s="28"/>
      <c r="H29" s="28"/>
      <c r="I29" s="28"/>
      <c r="J29" s="28"/>
      <c r="K29" s="28"/>
      <c r="L29" s="28"/>
      <c r="M29" s="28"/>
      <c r="N29" s="28"/>
      <c r="O29" s="28"/>
      <c r="P29" s="28"/>
      <c r="Q29" s="28"/>
      <c r="R29" s="28"/>
      <c r="S29" s="28"/>
      <c r="T29" s="28"/>
      <c r="U29" s="28"/>
    </row>
    <row r="30" spans="2:26" x14ac:dyDescent="0.3">
      <c r="B30" s="415" t="s">
        <v>311</v>
      </c>
      <c r="C30" s="416"/>
      <c r="D30" s="417"/>
      <c r="F30" s="395" t="s">
        <v>1734</v>
      </c>
      <c r="G30" s="395"/>
      <c r="H30" s="395"/>
      <c r="I30" s="395"/>
      <c r="J30" s="395"/>
      <c r="K30" s="395"/>
      <c r="L30" s="395"/>
      <c r="M30" s="395"/>
      <c r="N30" s="395"/>
      <c r="O30" s="395"/>
      <c r="P30" s="395"/>
      <c r="Q30" s="395"/>
      <c r="R30" s="395"/>
      <c r="S30" s="395"/>
      <c r="T30" s="395"/>
      <c r="U30" s="395"/>
    </row>
    <row r="31" spans="2:26" x14ac:dyDescent="0.3">
      <c r="F31" s="395"/>
      <c r="G31" s="395"/>
      <c r="H31" s="395"/>
      <c r="I31" s="395"/>
      <c r="J31" s="395"/>
      <c r="K31" s="395"/>
      <c r="L31" s="395"/>
      <c r="M31" s="395"/>
      <c r="N31" s="395"/>
      <c r="O31" s="395"/>
      <c r="P31" s="395"/>
      <c r="Q31" s="395"/>
      <c r="R31" s="395"/>
      <c r="S31" s="395"/>
      <c r="T31" s="395"/>
      <c r="U31" s="395"/>
    </row>
    <row r="32" spans="2:26" x14ac:dyDescent="0.3">
      <c r="F32" s="395"/>
      <c r="G32" s="395"/>
      <c r="H32" s="395"/>
      <c r="I32" s="395"/>
      <c r="J32" s="395"/>
      <c r="K32" s="395"/>
      <c r="L32" s="395"/>
      <c r="M32" s="395"/>
      <c r="N32" s="395"/>
      <c r="O32" s="395"/>
      <c r="P32" s="395"/>
      <c r="Q32" s="395"/>
      <c r="R32" s="395"/>
      <c r="S32" s="395"/>
      <c r="T32" s="395"/>
      <c r="U32" s="395"/>
    </row>
    <row r="33" spans="1:21" x14ac:dyDescent="0.3">
      <c r="F33" s="395"/>
      <c r="G33" s="395"/>
      <c r="H33" s="395"/>
      <c r="I33" s="395"/>
      <c r="J33" s="395"/>
      <c r="K33" s="395"/>
      <c r="L33" s="395"/>
      <c r="M33" s="395"/>
      <c r="N33" s="395"/>
      <c r="O33" s="395"/>
      <c r="P33" s="395"/>
      <c r="Q33" s="395"/>
      <c r="R33" s="395"/>
      <c r="S33" s="395"/>
      <c r="T33" s="395"/>
      <c r="U33" s="395"/>
    </row>
    <row r="34" spans="1:21" ht="15" customHeight="1" x14ac:dyDescent="0.3">
      <c r="F34" s="395"/>
      <c r="G34" s="395"/>
      <c r="H34" s="395"/>
      <c r="I34" s="395"/>
      <c r="J34" s="395"/>
      <c r="K34" s="395"/>
      <c r="L34" s="395"/>
      <c r="M34" s="395"/>
      <c r="N34" s="395"/>
      <c r="O34" s="395"/>
      <c r="P34" s="395"/>
      <c r="Q34" s="395"/>
      <c r="R34" s="395"/>
      <c r="S34" s="395"/>
      <c r="T34" s="395"/>
      <c r="U34" s="395"/>
    </row>
    <row r="35" spans="1:21" x14ac:dyDescent="0.3">
      <c r="F35" s="395"/>
      <c r="G35" s="395"/>
      <c r="H35" s="395"/>
      <c r="I35" s="395"/>
      <c r="J35" s="395"/>
      <c r="K35" s="395"/>
      <c r="L35" s="395"/>
      <c r="M35" s="395"/>
      <c r="N35" s="395"/>
      <c r="O35" s="395"/>
      <c r="P35" s="395"/>
      <c r="Q35" s="395"/>
      <c r="R35" s="395"/>
      <c r="S35" s="395"/>
      <c r="T35" s="395"/>
      <c r="U35" s="395"/>
    </row>
    <row r="36" spans="1:21" x14ac:dyDescent="0.3">
      <c r="F36" s="395"/>
      <c r="G36" s="395"/>
      <c r="H36" s="395"/>
      <c r="I36" s="395"/>
      <c r="J36" s="395"/>
      <c r="K36" s="395"/>
      <c r="L36" s="395"/>
      <c r="M36" s="395"/>
      <c r="N36" s="395"/>
      <c r="O36" s="395"/>
      <c r="P36" s="395"/>
      <c r="Q36" s="395"/>
      <c r="R36" s="395"/>
      <c r="S36" s="395"/>
      <c r="T36" s="395"/>
      <c r="U36" s="395"/>
    </row>
    <row r="37" spans="1:21" ht="15" customHeight="1" x14ac:dyDescent="0.3">
      <c r="F37" s="395"/>
      <c r="G37" s="395"/>
      <c r="H37" s="395"/>
      <c r="I37" s="395"/>
      <c r="J37" s="395"/>
      <c r="K37" s="395"/>
      <c r="L37" s="395"/>
      <c r="M37" s="395"/>
      <c r="N37" s="395"/>
      <c r="O37" s="395"/>
      <c r="P37" s="395"/>
      <c r="Q37" s="395"/>
      <c r="R37" s="395"/>
      <c r="S37" s="395"/>
      <c r="T37" s="395"/>
      <c r="U37" s="395"/>
    </row>
    <row r="38" spans="1:21" x14ac:dyDescent="0.3">
      <c r="F38" s="395"/>
      <c r="G38" s="395"/>
      <c r="H38" s="395"/>
      <c r="I38" s="395"/>
      <c r="J38" s="395"/>
      <c r="K38" s="395"/>
      <c r="L38" s="395"/>
      <c r="M38" s="395"/>
      <c r="N38" s="395"/>
      <c r="O38" s="395"/>
      <c r="P38" s="395"/>
      <c r="Q38" s="395"/>
      <c r="R38" s="395"/>
      <c r="S38" s="395"/>
      <c r="T38" s="395"/>
      <c r="U38" s="395"/>
    </row>
    <row r="39" spans="1:21" x14ac:dyDescent="0.3">
      <c r="F39" s="395"/>
      <c r="G39" s="395"/>
      <c r="H39" s="395"/>
      <c r="I39" s="395"/>
      <c r="J39" s="395"/>
      <c r="K39" s="395"/>
      <c r="L39" s="395"/>
      <c r="M39" s="395"/>
      <c r="N39" s="395"/>
      <c r="O39" s="395"/>
      <c r="P39" s="395"/>
      <c r="Q39" s="395"/>
      <c r="R39" s="395"/>
      <c r="S39" s="395"/>
      <c r="T39" s="395"/>
      <c r="U39" s="395"/>
    </row>
    <row r="40" spans="1:21" x14ac:dyDescent="0.3">
      <c r="F40" s="395"/>
      <c r="G40" s="395"/>
      <c r="H40" s="395"/>
      <c r="I40" s="395"/>
      <c r="J40" s="395"/>
      <c r="K40" s="395"/>
      <c r="L40" s="395"/>
      <c r="M40" s="395"/>
      <c r="N40" s="395"/>
      <c r="O40" s="395"/>
      <c r="P40" s="395"/>
      <c r="Q40" s="395"/>
      <c r="R40" s="395"/>
      <c r="S40" s="395"/>
      <c r="T40" s="395"/>
      <c r="U40" s="395"/>
    </row>
    <row r="41" spans="1:21" x14ac:dyDescent="0.3">
      <c r="F41" s="27" t="s">
        <v>193</v>
      </c>
      <c r="G41" s="28"/>
      <c r="H41" s="28"/>
      <c r="I41" s="28"/>
      <c r="J41" s="28"/>
      <c r="K41" s="28"/>
      <c r="L41" s="28"/>
      <c r="M41" s="28"/>
      <c r="N41" s="28"/>
      <c r="O41" s="28"/>
      <c r="P41" s="28"/>
      <c r="Q41" s="28"/>
      <c r="R41" s="28"/>
      <c r="S41" s="28"/>
      <c r="T41" s="28"/>
      <c r="U41" s="28"/>
    </row>
    <row r="42" spans="1:21" ht="15" customHeight="1" x14ac:dyDescent="0.3">
      <c r="A42" s="1"/>
      <c r="F42" s="395" t="s">
        <v>270</v>
      </c>
      <c r="G42" s="395"/>
      <c r="H42" s="395"/>
      <c r="I42" s="395"/>
      <c r="J42" s="395"/>
      <c r="K42" s="395"/>
      <c r="L42" s="395"/>
      <c r="M42" s="395"/>
      <c r="N42" s="395"/>
      <c r="O42" s="395"/>
      <c r="P42" s="395"/>
      <c r="Q42" s="395"/>
      <c r="R42" s="395"/>
      <c r="S42" s="395"/>
      <c r="T42" s="395"/>
      <c r="U42" s="395"/>
    </row>
    <row r="43" spans="1:21" x14ac:dyDescent="0.3">
      <c r="F43" s="395"/>
      <c r="G43" s="395"/>
      <c r="H43" s="395"/>
      <c r="I43" s="395"/>
      <c r="J43" s="395"/>
      <c r="K43" s="395"/>
      <c r="L43" s="395"/>
      <c r="M43" s="395"/>
      <c r="N43" s="395"/>
      <c r="O43" s="395"/>
      <c r="P43" s="395"/>
      <c r="Q43" s="395"/>
      <c r="R43" s="395"/>
      <c r="S43" s="395"/>
      <c r="T43" s="395"/>
      <c r="U43" s="395"/>
    </row>
    <row r="44" spans="1:21" x14ac:dyDescent="0.3">
      <c r="F44" s="395"/>
      <c r="G44" s="395"/>
      <c r="H44" s="395"/>
      <c r="I44" s="395"/>
      <c r="J44" s="395"/>
      <c r="K44" s="395"/>
      <c r="L44" s="395"/>
      <c r="M44" s="395"/>
      <c r="N44" s="395"/>
      <c r="O44" s="395"/>
      <c r="P44" s="395"/>
      <c r="Q44" s="395"/>
      <c r="R44" s="395"/>
      <c r="S44" s="395"/>
      <c r="T44" s="395"/>
      <c r="U44" s="395"/>
    </row>
    <row r="45" spans="1:21" x14ac:dyDescent="0.3">
      <c r="F45" s="395"/>
      <c r="G45" s="395"/>
      <c r="H45" s="395"/>
      <c r="I45" s="395"/>
      <c r="J45" s="395"/>
      <c r="K45" s="395"/>
      <c r="L45" s="395"/>
      <c r="M45" s="395"/>
      <c r="N45" s="395"/>
      <c r="O45" s="395"/>
      <c r="P45" s="395"/>
      <c r="Q45" s="395"/>
      <c r="R45" s="395"/>
      <c r="S45" s="395"/>
      <c r="T45" s="395"/>
      <c r="U45" s="395"/>
    </row>
    <row r="46" spans="1:21" x14ac:dyDescent="0.3">
      <c r="F46" s="28"/>
      <c r="G46" s="28"/>
      <c r="H46" s="28"/>
      <c r="I46" s="28"/>
      <c r="J46" s="28"/>
      <c r="K46" s="28"/>
      <c r="L46" s="88"/>
      <c r="M46" s="28"/>
      <c r="N46" s="28"/>
      <c r="O46" s="28"/>
      <c r="P46" s="28"/>
      <c r="Q46" s="28"/>
      <c r="R46" s="28"/>
      <c r="S46" s="28"/>
      <c r="T46" s="28"/>
      <c r="U46" s="28"/>
    </row>
    <row r="47" spans="1:21" ht="4.5" customHeight="1" x14ac:dyDescent="0.3">
      <c r="F47" s="103"/>
      <c r="G47" s="104"/>
      <c r="H47" s="104"/>
      <c r="I47" s="104"/>
      <c r="J47" s="105"/>
      <c r="K47" s="105"/>
      <c r="L47" s="104"/>
      <c r="M47" s="112"/>
      <c r="N47" s="28"/>
      <c r="O47" s="28"/>
      <c r="P47" s="28"/>
      <c r="Q47" s="28"/>
      <c r="R47" s="28"/>
      <c r="S47" s="28"/>
      <c r="T47" s="28"/>
      <c r="U47" s="28"/>
    </row>
    <row r="48" spans="1:21" ht="15" customHeight="1" x14ac:dyDescent="0.3">
      <c r="F48" s="515" t="s">
        <v>271</v>
      </c>
      <c r="G48" s="516"/>
      <c r="H48" s="516"/>
      <c r="I48" s="516"/>
      <c r="J48" s="528" t="s">
        <v>108</v>
      </c>
      <c r="K48" s="529"/>
      <c r="L48" s="530"/>
      <c r="M48" s="108"/>
      <c r="N48" s="28"/>
      <c r="O48" s="28"/>
      <c r="P48" s="28"/>
      <c r="Q48" s="28"/>
      <c r="R48" s="28"/>
      <c r="S48" s="28"/>
      <c r="T48" s="28"/>
    </row>
    <row r="49" spans="6:21" x14ac:dyDescent="0.3">
      <c r="F49" s="515"/>
      <c r="G49" s="516"/>
      <c r="H49" s="516"/>
      <c r="I49" s="516"/>
      <c r="J49" s="531"/>
      <c r="K49" s="532"/>
      <c r="L49" s="533"/>
      <c r="M49" s="108"/>
      <c r="N49"/>
      <c r="O49" s="431" t="s">
        <v>276</v>
      </c>
      <c r="P49" s="432"/>
      <c r="Q49" s="432"/>
      <c r="R49" s="432"/>
      <c r="S49" s="432"/>
      <c r="T49" s="432"/>
      <c r="U49" s="433"/>
    </row>
    <row r="50" spans="6:21" ht="4.5" customHeight="1" x14ac:dyDescent="0.3">
      <c r="F50" s="106"/>
      <c r="G50" s="107"/>
      <c r="H50" s="107"/>
      <c r="I50" s="107"/>
      <c r="J50" s="107"/>
      <c r="K50" s="107"/>
      <c r="L50" s="107"/>
      <c r="M50" s="108"/>
      <c r="N50"/>
      <c r="O50" s="113"/>
      <c r="P50" s="114"/>
      <c r="Q50" s="114"/>
      <c r="R50" s="114"/>
      <c r="S50" s="114"/>
      <c r="T50" s="114"/>
      <c r="U50" s="80"/>
    </row>
    <row r="51" spans="6:21" x14ac:dyDescent="0.3">
      <c r="F51" s="426" t="s">
        <v>272</v>
      </c>
      <c r="G51" s="427"/>
      <c r="H51" s="427"/>
      <c r="I51" s="428"/>
      <c r="J51" s="429" t="s">
        <v>73</v>
      </c>
      <c r="K51" s="508"/>
      <c r="L51" s="430"/>
      <c r="M51" s="108"/>
      <c r="N51"/>
      <c r="O51" s="78"/>
      <c r="P51" s="79"/>
      <c r="Q51" s="79"/>
      <c r="R51" s="525">
        <f>J53*INDEX(Data_Tables!A116:D125,MATCH('Air Quality'!J48,Data_Tables!A116:A125,0),MATCH('Air Quality'!J51,Data_Tables!B116:D116,0)+1)</f>
        <v>89456</v>
      </c>
      <c r="S51" s="526"/>
      <c r="T51" s="79"/>
      <c r="U51" s="80"/>
    </row>
    <row r="52" spans="6:21" ht="4.5" customHeight="1" x14ac:dyDescent="0.3">
      <c r="F52" s="106"/>
      <c r="G52" s="107"/>
      <c r="H52" s="107"/>
      <c r="I52" s="107"/>
      <c r="J52" s="109"/>
      <c r="K52" s="109"/>
      <c r="L52" s="107"/>
      <c r="M52" s="108"/>
      <c r="N52"/>
      <c r="O52" s="115"/>
      <c r="P52" s="116"/>
      <c r="Q52" s="116"/>
      <c r="R52" s="116"/>
      <c r="S52" s="116"/>
      <c r="T52" s="116"/>
      <c r="U52" s="117"/>
    </row>
    <row r="53" spans="6:21" x14ac:dyDescent="0.3">
      <c r="F53" s="426" t="s">
        <v>273</v>
      </c>
      <c r="G53" s="427"/>
      <c r="H53" s="427"/>
      <c r="I53" s="428"/>
      <c r="J53" s="429">
        <v>1</v>
      </c>
      <c r="K53" s="508"/>
      <c r="L53" s="430"/>
      <c r="M53" s="108"/>
      <c r="T53" s="87"/>
    </row>
    <row r="54" spans="6:21" ht="4.5" customHeight="1" x14ac:dyDescent="0.3">
      <c r="F54" s="110"/>
      <c r="G54" s="55"/>
      <c r="H54" s="55"/>
      <c r="I54" s="55"/>
      <c r="J54" s="55"/>
      <c r="K54" s="55"/>
      <c r="L54" s="55"/>
      <c r="M54" s="111"/>
    </row>
    <row r="56" spans="6:21" ht="15" customHeight="1" x14ac:dyDescent="0.3">
      <c r="F56" s="395" t="s">
        <v>1677</v>
      </c>
      <c r="G56" s="395"/>
      <c r="H56" s="395"/>
      <c r="I56" s="395"/>
      <c r="J56" s="395"/>
      <c r="K56" s="395"/>
      <c r="L56" s="395"/>
      <c r="M56" s="395"/>
      <c r="N56" s="395"/>
      <c r="O56" s="395"/>
      <c r="P56" s="395"/>
      <c r="Q56" s="395"/>
      <c r="R56" s="395"/>
      <c r="S56" s="395"/>
      <c r="T56" s="395"/>
      <c r="U56" s="395"/>
    </row>
    <row r="57" spans="6:21" x14ac:dyDescent="0.3">
      <c r="F57" s="395"/>
      <c r="G57" s="395"/>
      <c r="H57" s="395"/>
      <c r="I57" s="395"/>
      <c r="J57" s="395"/>
      <c r="K57" s="395"/>
      <c r="L57" s="395"/>
      <c r="M57" s="395"/>
      <c r="N57" s="395"/>
      <c r="O57" s="395"/>
      <c r="P57" s="395"/>
      <c r="Q57" s="395"/>
      <c r="R57" s="395"/>
      <c r="S57" s="395"/>
      <c r="T57" s="395"/>
      <c r="U57" s="395"/>
    </row>
    <row r="58" spans="6:21" x14ac:dyDescent="0.3">
      <c r="F58" s="395"/>
      <c r="G58" s="395"/>
      <c r="H58" s="395"/>
      <c r="I58" s="395"/>
      <c r="J58" s="395"/>
      <c r="K58" s="395"/>
      <c r="L58" s="395"/>
      <c r="M58" s="395"/>
      <c r="N58" s="395"/>
      <c r="O58" s="395"/>
      <c r="P58" s="395"/>
      <c r="Q58" s="395"/>
      <c r="R58" s="395"/>
      <c r="S58" s="395"/>
      <c r="T58" s="395"/>
      <c r="U58" s="395"/>
    </row>
    <row r="59" spans="6:21" x14ac:dyDescent="0.3">
      <c r="F59" s="395"/>
      <c r="G59" s="395"/>
      <c r="H59" s="395"/>
      <c r="I59" s="395"/>
      <c r="J59" s="395"/>
      <c r="K59" s="395"/>
      <c r="L59" s="395"/>
      <c r="M59" s="395"/>
      <c r="N59" s="395"/>
      <c r="O59" s="395"/>
      <c r="P59" s="395"/>
      <c r="Q59" s="395"/>
      <c r="R59" s="395"/>
      <c r="S59" s="395"/>
      <c r="T59" s="395"/>
      <c r="U59" s="395"/>
    </row>
    <row r="60" spans="6:21" x14ac:dyDescent="0.3">
      <c r="F60" s="395"/>
      <c r="G60" s="395"/>
      <c r="H60" s="395"/>
      <c r="I60" s="395"/>
      <c r="J60" s="395"/>
      <c r="K60" s="395"/>
      <c r="L60" s="395"/>
      <c r="M60" s="395"/>
      <c r="N60" s="395"/>
      <c r="O60" s="395"/>
      <c r="P60" s="395"/>
      <c r="Q60" s="395"/>
      <c r="R60" s="395"/>
      <c r="S60" s="395"/>
      <c r="T60" s="395"/>
      <c r="U60" s="395"/>
    </row>
    <row r="61" spans="6:21" x14ac:dyDescent="0.3">
      <c r="F61" s="395"/>
      <c r="G61" s="395"/>
      <c r="H61" s="395"/>
      <c r="I61" s="395"/>
      <c r="J61" s="395"/>
      <c r="K61" s="395"/>
      <c r="L61" s="395"/>
      <c r="M61" s="395"/>
      <c r="N61" s="395"/>
      <c r="O61" s="395"/>
      <c r="P61" s="395"/>
      <c r="Q61" s="395"/>
      <c r="R61" s="395"/>
      <c r="S61" s="395"/>
      <c r="T61" s="395"/>
      <c r="U61" s="395"/>
    </row>
    <row r="62" spans="6:21" x14ac:dyDescent="0.3">
      <c r="F62" s="395"/>
      <c r="G62" s="395"/>
      <c r="H62" s="395"/>
      <c r="I62" s="395"/>
      <c r="J62" s="395"/>
      <c r="K62" s="395"/>
      <c r="L62" s="395"/>
      <c r="M62" s="395"/>
      <c r="N62" s="395"/>
      <c r="O62" s="395"/>
      <c r="P62" s="395"/>
      <c r="Q62" s="395"/>
      <c r="R62" s="395"/>
      <c r="S62" s="395"/>
      <c r="T62" s="395"/>
      <c r="U62" s="395"/>
    </row>
    <row r="63" spans="6:21" x14ac:dyDescent="0.3">
      <c r="F63" s="395"/>
      <c r="G63" s="395"/>
      <c r="H63" s="395"/>
      <c r="I63" s="395"/>
      <c r="J63" s="395"/>
      <c r="K63" s="395"/>
      <c r="L63" s="395"/>
      <c r="M63" s="395"/>
      <c r="N63" s="395"/>
      <c r="O63" s="395"/>
      <c r="P63" s="395"/>
      <c r="Q63" s="395"/>
      <c r="R63" s="395"/>
      <c r="S63" s="395"/>
      <c r="T63" s="395"/>
      <c r="U63" s="395"/>
    </row>
    <row r="64" spans="6:21" x14ac:dyDescent="0.3">
      <c r="F64" s="28"/>
      <c r="G64" s="28"/>
      <c r="H64" s="28"/>
      <c r="I64" s="28"/>
      <c r="J64" s="28"/>
      <c r="K64" s="28"/>
      <c r="L64" s="28"/>
      <c r="M64" s="28"/>
      <c r="N64" s="28"/>
      <c r="O64" s="28"/>
      <c r="P64" s="28"/>
      <c r="Q64" s="28"/>
      <c r="R64" s="28"/>
      <c r="S64" s="28"/>
      <c r="T64" s="28"/>
      <c r="U64" s="28"/>
    </row>
    <row r="65" spans="6:21" ht="4.5" customHeight="1" x14ac:dyDescent="0.3">
      <c r="F65" s="32"/>
      <c r="G65" s="33"/>
      <c r="H65" s="33"/>
      <c r="I65" s="33"/>
      <c r="J65" s="33"/>
      <c r="K65" s="33"/>
      <c r="L65" s="86"/>
      <c r="M65" s="34"/>
      <c r="O65" s="431" t="s">
        <v>276</v>
      </c>
      <c r="P65" s="432"/>
      <c r="Q65" s="432"/>
      <c r="R65" s="432"/>
      <c r="S65" s="432"/>
      <c r="T65" s="432"/>
      <c r="U65" s="433"/>
    </row>
    <row r="66" spans="6:21" x14ac:dyDescent="0.3">
      <c r="F66" s="426" t="s">
        <v>300</v>
      </c>
      <c r="G66" s="427"/>
      <c r="H66" s="427"/>
      <c r="I66" s="428"/>
      <c r="J66" s="429" t="s">
        <v>111</v>
      </c>
      <c r="K66" s="508"/>
      <c r="L66" s="430"/>
      <c r="M66" s="35"/>
      <c r="O66" s="434"/>
      <c r="P66" s="435"/>
      <c r="Q66" s="435"/>
      <c r="R66" s="435"/>
      <c r="S66" s="435"/>
      <c r="T66" s="435"/>
      <c r="U66" s="436"/>
    </row>
    <row r="67" spans="6:21" ht="4.5" customHeight="1" x14ac:dyDescent="0.3">
      <c r="F67" s="41"/>
      <c r="G67" s="37"/>
      <c r="H67" s="37"/>
      <c r="I67" s="37"/>
      <c r="J67" s="44"/>
      <c r="K67" s="44"/>
      <c r="L67" s="86"/>
      <c r="M67" s="35"/>
      <c r="N67"/>
      <c r="O67" s="437" t="s">
        <v>302</v>
      </c>
      <c r="P67" s="438"/>
      <c r="Q67" s="438"/>
      <c r="R67" s="438"/>
      <c r="S67" s="438"/>
      <c r="T67" s="438"/>
      <c r="U67" s="439"/>
    </row>
    <row r="68" spans="6:21" x14ac:dyDescent="0.3">
      <c r="F68" s="426" t="s">
        <v>192</v>
      </c>
      <c r="G68" s="427"/>
      <c r="H68" s="427"/>
      <c r="I68" s="428"/>
      <c r="J68" s="429" t="s">
        <v>102</v>
      </c>
      <c r="K68" s="508"/>
      <c r="L68" s="430"/>
      <c r="M68" s="35"/>
      <c r="O68" s="440"/>
      <c r="P68" s="441"/>
      <c r="Q68" s="441"/>
      <c r="R68" s="441"/>
      <c r="S68" s="441"/>
      <c r="T68" s="441"/>
      <c r="U68" s="442"/>
    </row>
    <row r="69" spans="6:21" ht="4.5" customHeight="1" x14ac:dyDescent="0.3">
      <c r="F69" s="41"/>
      <c r="G69" s="37"/>
      <c r="H69" s="37"/>
      <c r="I69" s="37"/>
      <c r="J69" s="44"/>
      <c r="K69" s="44"/>
      <c r="L69" s="86"/>
      <c r="M69" s="35"/>
      <c r="O69" s="440"/>
      <c r="P69" s="441"/>
      <c r="Q69" s="441"/>
      <c r="R69" s="441"/>
      <c r="S69" s="441"/>
      <c r="T69" s="441"/>
      <c r="U69" s="442"/>
    </row>
    <row r="70" spans="6:21" x14ac:dyDescent="0.3">
      <c r="F70" s="426" t="s">
        <v>171</v>
      </c>
      <c r="G70" s="427"/>
      <c r="H70" s="427"/>
      <c r="I70" s="428"/>
      <c r="J70" s="429">
        <v>2022</v>
      </c>
      <c r="K70" s="508"/>
      <c r="L70" s="430"/>
      <c r="M70" s="35"/>
      <c r="O70" s="440"/>
      <c r="P70" s="441"/>
      <c r="Q70" s="441"/>
      <c r="R70" s="441"/>
      <c r="S70" s="441"/>
      <c r="T70" s="441"/>
      <c r="U70" s="442"/>
    </row>
    <row r="71" spans="6:21" ht="4.5" customHeight="1" x14ac:dyDescent="0.3">
      <c r="F71" s="41"/>
      <c r="G71" s="37"/>
      <c r="H71" s="37"/>
      <c r="I71" s="37"/>
      <c r="J71" s="43"/>
      <c r="K71" s="43"/>
      <c r="L71" s="86"/>
      <c r="M71" s="35"/>
      <c r="O71" s="45"/>
      <c r="P71" s="46"/>
      <c r="Q71" s="46"/>
      <c r="R71" s="46"/>
      <c r="S71" s="46"/>
      <c r="T71" s="46"/>
      <c r="U71" s="47"/>
    </row>
    <row r="72" spans="6:21" x14ac:dyDescent="0.3">
      <c r="F72" s="426" t="s">
        <v>301</v>
      </c>
      <c r="G72" s="427"/>
      <c r="H72" s="427"/>
      <c r="I72" s="428"/>
      <c r="J72" s="424">
        <v>1000</v>
      </c>
      <c r="K72" s="527"/>
      <c r="L72" s="425"/>
      <c r="M72" s="35"/>
      <c r="O72" s="36"/>
      <c r="P72" s="48"/>
      <c r="Q72" s="518">
        <f>IFERROR(J72*INDEX(Data_Tables!A127:J150,MATCH(CONCATENATE('Air Quality'!J66," ",'Air Quality'!J68),Data_Tables!A127:A150,0),MATCH('Air Quality'!J70,Data_Tables!A127:J127,0))/100,"-")</f>
        <v>23.743013305039252</v>
      </c>
      <c r="R72" s="524"/>
      <c r="S72" s="524"/>
      <c r="T72" s="519"/>
      <c r="U72" s="49"/>
    </row>
    <row r="73" spans="6:21" ht="4.5" customHeight="1" x14ac:dyDescent="0.3">
      <c r="F73" s="42"/>
      <c r="G73" s="39"/>
      <c r="H73" s="39"/>
      <c r="I73" s="39"/>
      <c r="J73" s="39"/>
      <c r="K73" s="39"/>
      <c r="L73" s="39"/>
      <c r="M73" s="40"/>
      <c r="O73" s="38"/>
      <c r="P73" s="50"/>
      <c r="Q73" s="50"/>
      <c r="R73" s="50"/>
      <c r="S73" s="50"/>
      <c r="T73" s="50"/>
      <c r="U73" s="51"/>
    </row>
    <row r="74" spans="6:21" x14ac:dyDescent="0.3">
      <c r="M74" s="87"/>
      <c r="N74" s="87"/>
    </row>
    <row r="75" spans="6:21" ht="15" customHeight="1" x14ac:dyDescent="0.3">
      <c r="F75" s="448" t="s">
        <v>303</v>
      </c>
      <c r="G75" s="448"/>
      <c r="H75" s="448"/>
      <c r="I75" s="448"/>
      <c r="J75" s="448"/>
      <c r="K75" s="448"/>
      <c r="L75" s="448"/>
      <c r="M75" s="448"/>
      <c r="N75" s="448"/>
      <c r="O75" s="448"/>
      <c r="P75" s="448"/>
      <c r="Q75" s="448"/>
      <c r="R75" s="448"/>
      <c r="S75" s="448"/>
      <c r="T75" s="118"/>
      <c r="U75" s="118"/>
    </row>
    <row r="76" spans="6:21" x14ac:dyDescent="0.3">
      <c r="F76" s="320" t="s">
        <v>1678</v>
      </c>
      <c r="G76" s="118"/>
      <c r="H76" s="118"/>
      <c r="I76" s="118"/>
      <c r="J76" s="118"/>
      <c r="K76" s="118"/>
      <c r="L76" s="118"/>
      <c r="M76" s="118"/>
      <c r="N76" s="118"/>
      <c r="O76" s="118"/>
      <c r="P76" s="118"/>
      <c r="Q76" s="118"/>
      <c r="R76" s="118"/>
      <c r="S76" s="118"/>
      <c r="T76" s="118"/>
      <c r="U76" s="118"/>
    </row>
    <row r="77" spans="6:21" x14ac:dyDescent="0.3">
      <c r="F77" s="68"/>
      <c r="G77" s="68"/>
      <c r="H77" s="68"/>
      <c r="I77" s="68"/>
      <c r="J77" s="68"/>
      <c r="K77" s="68"/>
      <c r="L77" s="68"/>
      <c r="M77" s="68"/>
      <c r="N77" s="68"/>
      <c r="O77" s="68"/>
      <c r="P77" s="68"/>
      <c r="Q77" s="68"/>
      <c r="R77" s="68"/>
      <c r="S77" s="68"/>
      <c r="T77" s="68"/>
    </row>
    <row r="78" spans="6:21" ht="15" customHeight="1" x14ac:dyDescent="0.3">
      <c r="F78" s="395" t="s">
        <v>304</v>
      </c>
      <c r="G78" s="395"/>
      <c r="H78" s="395"/>
      <c r="I78" s="395"/>
      <c r="J78" s="395"/>
      <c r="K78" s="395"/>
      <c r="L78" s="395"/>
      <c r="M78" s="395"/>
      <c r="N78" s="395"/>
      <c r="O78" s="395"/>
      <c r="P78" s="395"/>
      <c r="Q78" s="395"/>
      <c r="R78" s="395"/>
      <c r="S78" s="395"/>
      <c r="T78" s="395"/>
      <c r="U78" s="395"/>
    </row>
    <row r="79" spans="6:21" x14ac:dyDescent="0.3">
      <c r="F79" s="395"/>
      <c r="G79" s="395"/>
      <c r="H79" s="395"/>
      <c r="I79" s="395"/>
      <c r="J79" s="395"/>
      <c r="K79" s="395"/>
      <c r="L79" s="395"/>
      <c r="M79" s="395"/>
      <c r="N79" s="395"/>
      <c r="O79" s="395"/>
      <c r="P79" s="395"/>
      <c r="Q79" s="395"/>
      <c r="R79" s="395"/>
      <c r="S79" s="395"/>
      <c r="T79" s="395"/>
      <c r="U79" s="395"/>
    </row>
    <row r="80" spans="6:21" x14ac:dyDescent="0.3">
      <c r="F80" s="28"/>
      <c r="G80" s="28"/>
      <c r="H80" s="28"/>
      <c r="I80" s="28"/>
      <c r="J80" s="28"/>
      <c r="K80" s="28"/>
      <c r="L80" s="28"/>
      <c r="M80" s="28"/>
      <c r="N80" s="28"/>
      <c r="O80" s="28"/>
      <c r="P80" s="28"/>
      <c r="Q80" s="28"/>
      <c r="R80" s="28"/>
      <c r="S80" s="28"/>
      <c r="T80" s="28"/>
      <c r="U80" s="28"/>
    </row>
    <row r="81" spans="2:21" ht="4.5" customHeight="1" x14ac:dyDescent="0.3">
      <c r="F81" s="74"/>
      <c r="G81" s="33"/>
      <c r="H81" s="33"/>
      <c r="I81" s="33"/>
      <c r="J81" s="75"/>
      <c r="K81" s="75"/>
      <c r="L81" s="33"/>
      <c r="M81" s="34"/>
      <c r="N81" s="28"/>
      <c r="O81" s="28"/>
      <c r="P81" s="28"/>
      <c r="Q81" s="28"/>
      <c r="R81" s="28"/>
      <c r="S81" s="28"/>
      <c r="T81" s="28"/>
      <c r="U81" s="28"/>
    </row>
    <row r="82" spans="2:21" x14ac:dyDescent="0.3">
      <c r="F82" s="426" t="s">
        <v>305</v>
      </c>
      <c r="G82" s="427"/>
      <c r="H82" s="427"/>
      <c r="I82" s="428"/>
      <c r="J82" s="429" t="s">
        <v>308</v>
      </c>
      <c r="K82" s="508"/>
      <c r="L82" s="430"/>
      <c r="M82" s="35"/>
      <c r="N82" s="28"/>
      <c r="O82" s="431" t="s">
        <v>276</v>
      </c>
      <c r="P82" s="432"/>
      <c r="Q82" s="432"/>
      <c r="R82" s="432"/>
      <c r="S82" s="432"/>
      <c r="T82" s="432"/>
      <c r="U82" s="433"/>
    </row>
    <row r="83" spans="2:21" ht="4.5" customHeight="1" x14ac:dyDescent="0.3">
      <c r="B83"/>
      <c r="C83"/>
      <c r="D83"/>
      <c r="F83" s="41"/>
      <c r="G83" s="37"/>
      <c r="H83" s="37"/>
      <c r="I83" s="37"/>
      <c r="J83" s="37"/>
      <c r="K83" s="37"/>
      <c r="L83" s="37"/>
      <c r="M83" s="35"/>
      <c r="N83" s="28"/>
      <c r="O83" s="113"/>
      <c r="P83" s="114"/>
      <c r="Q83" s="114"/>
      <c r="R83" s="114"/>
      <c r="S83" s="114"/>
      <c r="T83" s="114"/>
      <c r="U83" s="80"/>
    </row>
    <row r="84" spans="2:21" x14ac:dyDescent="0.3">
      <c r="F84" s="426" t="s">
        <v>300</v>
      </c>
      <c r="G84" s="427"/>
      <c r="H84" s="427"/>
      <c r="I84" s="428"/>
      <c r="J84" s="429" t="s">
        <v>122</v>
      </c>
      <c r="K84" s="508"/>
      <c r="L84" s="430"/>
      <c r="M84" s="35"/>
      <c r="N84" s="28"/>
      <c r="O84" s="78"/>
      <c r="P84" s="79"/>
      <c r="Q84" s="79"/>
      <c r="R84" s="518">
        <f>J86*INDEX(Data_Tables!A152:G163,MATCH('Air Quality'!J82,Data_Tables!A153:A163,0)+1,MATCH('Air Quality'!J84,Data_Tables!B152:G152,0)+1)/100</f>
        <v>11.404941640662317</v>
      </c>
      <c r="S84" s="519"/>
      <c r="T84" s="79"/>
      <c r="U84" s="80"/>
    </row>
    <row r="85" spans="2:21" ht="4.5" customHeight="1" x14ac:dyDescent="0.3">
      <c r="F85" s="41"/>
      <c r="G85" s="37"/>
      <c r="H85" s="37"/>
      <c r="I85" s="37"/>
      <c r="J85" s="43"/>
      <c r="K85" s="43"/>
      <c r="L85" s="37"/>
      <c r="M85" s="35"/>
      <c r="N85" s="28"/>
      <c r="O85" s="115"/>
      <c r="P85" s="116"/>
      <c r="Q85" s="116"/>
      <c r="R85" s="116"/>
      <c r="S85" s="116"/>
      <c r="T85" s="116"/>
      <c r="U85" s="117"/>
    </row>
    <row r="86" spans="2:21" x14ac:dyDescent="0.3">
      <c r="F86" s="426" t="s">
        <v>306</v>
      </c>
      <c r="G86" s="427"/>
      <c r="H86" s="427"/>
      <c r="I86" s="428"/>
      <c r="J86" s="446">
        <v>100</v>
      </c>
      <c r="K86" s="509"/>
      <c r="L86" s="447"/>
      <c r="M86" s="35"/>
      <c r="N86" s="64"/>
      <c r="O86" s="64"/>
      <c r="P86" s="64"/>
      <c r="Q86" s="64"/>
      <c r="R86" s="64"/>
      <c r="S86" s="64"/>
      <c r="T86" s="64"/>
      <c r="U86" s="64"/>
    </row>
    <row r="87" spans="2:21" ht="4.5" customHeight="1" x14ac:dyDescent="0.3">
      <c r="F87" s="42"/>
      <c r="G87" s="39"/>
      <c r="H87" s="39"/>
      <c r="I87" s="39"/>
      <c r="J87" s="39"/>
      <c r="K87" s="39"/>
      <c r="L87" s="39"/>
      <c r="M87" s="40"/>
      <c r="N87" s="64"/>
      <c r="O87" s="64"/>
      <c r="P87" s="64"/>
      <c r="Q87" s="64"/>
      <c r="R87" s="64"/>
      <c r="S87" s="64"/>
      <c r="T87" s="64"/>
      <c r="U87" s="64"/>
    </row>
    <row r="88" spans="2:21" customFormat="1" x14ac:dyDescent="0.3">
      <c r="B88" s="2"/>
      <c r="C88" s="2"/>
      <c r="D88" s="2"/>
    </row>
    <row r="89" spans="2:21" x14ac:dyDescent="0.3">
      <c r="F89" s="27" t="s">
        <v>202</v>
      </c>
      <c r="G89"/>
      <c r="H89"/>
      <c r="I89"/>
      <c r="J89"/>
      <c r="K89"/>
      <c r="L89"/>
      <c r="M89"/>
      <c r="N89"/>
      <c r="O89"/>
      <c r="P89"/>
      <c r="Q89"/>
      <c r="R89"/>
      <c r="S89"/>
      <c r="T89"/>
      <c r="U89"/>
    </row>
    <row r="90" spans="2:21" ht="15" customHeight="1" x14ac:dyDescent="0.3">
      <c r="F90" s="395" t="s">
        <v>1679</v>
      </c>
      <c r="G90" s="395"/>
      <c r="H90" s="395"/>
      <c r="I90" s="395"/>
      <c r="J90" s="395"/>
      <c r="K90" s="395"/>
      <c r="L90" s="395"/>
      <c r="M90" s="395"/>
      <c r="N90" s="395"/>
      <c r="O90" s="395"/>
      <c r="P90" s="395"/>
      <c r="Q90" s="395"/>
      <c r="R90" s="395"/>
      <c r="S90" s="395"/>
      <c r="T90" s="395"/>
      <c r="U90" s="395"/>
    </row>
    <row r="91" spans="2:21" x14ac:dyDescent="0.3">
      <c r="F91" s="395"/>
      <c r="G91" s="395"/>
      <c r="H91" s="395"/>
      <c r="I91" s="395"/>
      <c r="J91" s="395"/>
      <c r="K91" s="395"/>
      <c r="L91" s="395"/>
      <c r="M91" s="395"/>
      <c r="N91" s="395"/>
      <c r="O91" s="395"/>
      <c r="P91" s="395"/>
      <c r="Q91" s="395"/>
      <c r="R91" s="395"/>
      <c r="S91" s="395"/>
      <c r="T91" s="395"/>
      <c r="U91" s="395"/>
    </row>
    <row r="92" spans="2:21" x14ac:dyDescent="0.3">
      <c r="F92" s="395"/>
      <c r="G92" s="395"/>
      <c r="H92" s="395"/>
      <c r="I92" s="395"/>
      <c r="J92" s="395"/>
      <c r="K92" s="395"/>
      <c r="L92" s="395"/>
      <c r="M92" s="395"/>
      <c r="N92" s="395"/>
      <c r="O92" s="395"/>
      <c r="P92" s="395"/>
      <c r="Q92" s="395"/>
      <c r="R92" s="395"/>
      <c r="S92" s="395"/>
      <c r="T92" s="395"/>
      <c r="U92" s="395"/>
    </row>
    <row r="93" spans="2:21" x14ac:dyDescent="0.3">
      <c r="F93" s="395"/>
      <c r="G93" s="395"/>
      <c r="H93" s="395"/>
      <c r="I93" s="395"/>
      <c r="J93" s="395"/>
      <c r="K93" s="395"/>
      <c r="L93" s="395"/>
      <c r="M93" s="395"/>
      <c r="N93" s="395"/>
      <c r="O93" s="395"/>
      <c r="P93" s="395"/>
      <c r="Q93" s="395"/>
      <c r="R93" s="395"/>
      <c r="S93" s="395"/>
      <c r="T93" s="395"/>
      <c r="U93" s="395"/>
    </row>
    <row r="94" spans="2:21" x14ac:dyDescent="0.3">
      <c r="F94" s="395"/>
      <c r="G94" s="395"/>
      <c r="H94" s="395"/>
      <c r="I94" s="395"/>
      <c r="J94" s="395"/>
      <c r="K94" s="395"/>
      <c r="L94" s="395"/>
      <c r="M94" s="395"/>
      <c r="N94" s="395"/>
      <c r="O94" s="395"/>
      <c r="P94" s="395"/>
      <c r="Q94" s="395"/>
      <c r="R94" s="395"/>
      <c r="S94" s="395"/>
      <c r="T94" s="395"/>
      <c r="U94" s="395"/>
    </row>
    <row r="95" spans="2:21" x14ac:dyDescent="0.3">
      <c r="F95" s="395"/>
      <c r="G95" s="395"/>
      <c r="H95" s="395"/>
      <c r="I95" s="395"/>
      <c r="J95" s="395"/>
      <c r="K95" s="395"/>
      <c r="L95" s="395"/>
      <c r="M95" s="395"/>
      <c r="N95" s="395"/>
      <c r="O95" s="395"/>
      <c r="P95" s="395"/>
      <c r="Q95" s="395"/>
      <c r="R95" s="395"/>
      <c r="S95" s="395"/>
      <c r="T95" s="395"/>
      <c r="U95" s="395"/>
    </row>
    <row r="96" spans="2:21" x14ac:dyDescent="0.3">
      <c r="F96" s="395"/>
      <c r="G96" s="395"/>
      <c r="H96" s="395"/>
      <c r="I96" s="395"/>
      <c r="J96" s="395"/>
      <c r="K96" s="395"/>
      <c r="L96" s="395"/>
      <c r="M96" s="395"/>
      <c r="N96" s="395"/>
      <c r="O96" s="395"/>
      <c r="P96" s="395"/>
      <c r="Q96" s="395"/>
      <c r="R96" s="395"/>
      <c r="S96" s="395"/>
      <c r="T96" s="395"/>
      <c r="U96" s="395"/>
    </row>
    <row r="97" spans="6:21" x14ac:dyDescent="0.3">
      <c r="F97" s="395"/>
      <c r="G97" s="395"/>
      <c r="H97" s="395"/>
      <c r="I97" s="395"/>
      <c r="J97" s="395"/>
      <c r="K97" s="395"/>
      <c r="L97" s="395"/>
      <c r="M97" s="395"/>
      <c r="N97" s="395"/>
      <c r="O97" s="395"/>
      <c r="P97" s="395"/>
      <c r="Q97" s="395"/>
      <c r="R97" s="395"/>
      <c r="S97" s="395"/>
      <c r="T97" s="395"/>
      <c r="U97" s="395"/>
    </row>
    <row r="98" spans="6:21" x14ac:dyDescent="0.3">
      <c r="F98" s="395"/>
      <c r="G98" s="395"/>
      <c r="H98" s="395"/>
      <c r="I98" s="395"/>
      <c r="J98" s="395"/>
      <c r="K98" s="395"/>
      <c r="L98" s="395"/>
      <c r="M98" s="395"/>
      <c r="N98" s="395"/>
      <c r="O98" s="395"/>
      <c r="P98" s="395"/>
      <c r="Q98" s="395"/>
      <c r="R98" s="395"/>
      <c r="S98" s="395"/>
      <c r="T98" s="395"/>
      <c r="U98" s="395"/>
    </row>
    <row r="99" spans="6:21" x14ac:dyDescent="0.3">
      <c r="F99" s="395"/>
      <c r="G99" s="395"/>
      <c r="H99" s="395"/>
      <c r="I99" s="395"/>
      <c r="J99" s="395"/>
      <c r="K99" s="395"/>
      <c r="L99" s="395"/>
      <c r="M99" s="395"/>
      <c r="N99" s="395"/>
      <c r="O99" s="395"/>
      <c r="P99" s="395"/>
      <c r="Q99" s="395"/>
      <c r="R99" s="395"/>
      <c r="S99" s="395"/>
      <c r="T99" s="395"/>
      <c r="U99" s="395"/>
    </row>
    <row r="100" spans="6:21" x14ac:dyDescent="0.3">
      <c r="F100" s="395"/>
      <c r="G100" s="395"/>
      <c r="H100" s="395"/>
      <c r="I100" s="395"/>
      <c r="J100" s="395"/>
      <c r="K100" s="395"/>
      <c r="L100" s="395"/>
      <c r="M100" s="395"/>
      <c r="N100" s="395"/>
      <c r="O100" s="395"/>
      <c r="P100" s="395"/>
      <c r="Q100" s="395"/>
      <c r="R100" s="395"/>
      <c r="S100" s="395"/>
      <c r="T100" s="395"/>
      <c r="U100" s="395"/>
    </row>
    <row r="101" spans="6:21" x14ac:dyDescent="0.3">
      <c r="F101" s="395"/>
      <c r="G101" s="395"/>
      <c r="H101" s="395"/>
      <c r="I101" s="395"/>
      <c r="J101" s="395"/>
      <c r="K101" s="395"/>
      <c r="L101" s="395"/>
      <c r="M101" s="395"/>
      <c r="N101" s="395"/>
      <c r="O101" s="395"/>
      <c r="P101" s="395"/>
      <c r="Q101" s="395"/>
      <c r="R101" s="395"/>
      <c r="S101" s="395"/>
      <c r="T101" s="395"/>
      <c r="U101" s="395"/>
    </row>
    <row r="102" spans="6:21" x14ac:dyDescent="0.3">
      <c r="F102" s="395"/>
      <c r="G102" s="395"/>
      <c r="H102" s="395"/>
      <c r="I102" s="395"/>
      <c r="J102" s="395"/>
      <c r="K102" s="395"/>
      <c r="L102" s="395"/>
      <c r="M102" s="395"/>
      <c r="N102" s="395"/>
      <c r="O102" s="395"/>
      <c r="P102" s="395"/>
      <c r="Q102" s="395"/>
      <c r="R102" s="395"/>
      <c r="S102" s="395"/>
      <c r="T102" s="395"/>
      <c r="U102" s="395"/>
    </row>
    <row r="103" spans="6:21" x14ac:dyDescent="0.3">
      <c r="F103" s="395"/>
      <c r="G103" s="395"/>
      <c r="H103" s="395"/>
      <c r="I103" s="395"/>
      <c r="J103" s="395"/>
      <c r="K103" s="395"/>
      <c r="L103" s="395"/>
      <c r="M103" s="395"/>
      <c r="N103" s="395"/>
      <c r="O103" s="395"/>
      <c r="P103" s="395"/>
      <c r="Q103" s="395"/>
      <c r="R103" s="395"/>
      <c r="S103" s="395"/>
      <c r="T103" s="395"/>
      <c r="U103" s="395"/>
    </row>
    <row r="104" spans="6:21" x14ac:dyDescent="0.3">
      <c r="F104" s="395"/>
      <c r="G104" s="395"/>
      <c r="H104" s="395"/>
      <c r="I104" s="395"/>
      <c r="J104" s="395"/>
      <c r="K104" s="395"/>
      <c r="L104" s="395"/>
      <c r="M104" s="395"/>
      <c r="N104" s="395"/>
      <c r="O104" s="395"/>
      <c r="P104" s="395"/>
      <c r="Q104" s="395"/>
      <c r="R104" s="395"/>
      <c r="S104" s="395"/>
      <c r="T104" s="395"/>
      <c r="U104" s="395"/>
    </row>
    <row r="105" spans="6:21" x14ac:dyDescent="0.3">
      <c r="F105" s="395"/>
      <c r="G105" s="395"/>
      <c r="H105" s="395"/>
      <c r="I105" s="395"/>
      <c r="J105" s="395"/>
      <c r="K105" s="395"/>
      <c r="L105" s="395"/>
      <c r="M105" s="395"/>
      <c r="N105" s="395"/>
      <c r="O105" s="395"/>
      <c r="P105" s="395"/>
      <c r="Q105" s="395"/>
      <c r="R105" s="395"/>
      <c r="S105" s="395"/>
      <c r="T105" s="395"/>
      <c r="U105" s="395"/>
    </row>
    <row r="106" spans="6:21" x14ac:dyDescent="0.3">
      <c r="F106" s="395"/>
      <c r="G106" s="395"/>
      <c r="H106" s="395"/>
      <c r="I106" s="395"/>
      <c r="J106" s="395"/>
      <c r="K106" s="395"/>
      <c r="L106" s="395"/>
      <c r="M106" s="395"/>
      <c r="N106" s="395"/>
      <c r="O106" s="395"/>
      <c r="P106" s="395"/>
      <c r="Q106" s="395"/>
      <c r="R106" s="395"/>
      <c r="S106" s="395"/>
      <c r="T106" s="395"/>
      <c r="U106" s="395"/>
    </row>
    <row r="107" spans="6:21" ht="20.25" customHeight="1" x14ac:dyDescent="0.3">
      <c r="F107" s="395"/>
      <c r="G107" s="395"/>
      <c r="H107" s="395"/>
      <c r="I107" s="395"/>
      <c r="J107" s="395"/>
      <c r="K107" s="395"/>
      <c r="L107" s="395"/>
      <c r="M107" s="395"/>
      <c r="N107" s="395"/>
      <c r="O107" s="395"/>
      <c r="P107" s="395"/>
      <c r="Q107" s="395"/>
      <c r="R107" s="395"/>
      <c r="S107" s="395"/>
      <c r="T107" s="395"/>
      <c r="U107" s="395"/>
    </row>
    <row r="108" spans="6:21" x14ac:dyDescent="0.3">
      <c r="F108"/>
      <c r="G108"/>
      <c r="H108"/>
      <c r="I108"/>
      <c r="J108"/>
      <c r="K108"/>
      <c r="L108"/>
      <c r="M108"/>
      <c r="N108"/>
      <c r="O108"/>
      <c r="P108"/>
      <c r="Q108"/>
      <c r="R108"/>
      <c r="S108"/>
      <c r="T108"/>
      <c r="U108"/>
    </row>
    <row r="109" spans="6:21" x14ac:dyDescent="0.3">
      <c r="F109" s="27" t="s">
        <v>205</v>
      </c>
    </row>
    <row r="110" spans="6:21" ht="24.75" customHeight="1" x14ac:dyDescent="0.3">
      <c r="F110" s="468" t="s">
        <v>17</v>
      </c>
      <c r="G110" s="455"/>
      <c r="H110" s="455"/>
      <c r="I110" s="455"/>
      <c r="J110" s="455" t="s">
        <v>18</v>
      </c>
      <c r="K110" s="455"/>
      <c r="L110" s="455"/>
      <c r="M110" s="455"/>
      <c r="N110" s="455"/>
      <c r="O110" s="455" t="s">
        <v>19</v>
      </c>
      <c r="P110" s="455"/>
      <c r="Q110" s="455"/>
      <c r="R110" s="455"/>
      <c r="S110" s="455"/>
      <c r="T110" s="456"/>
    </row>
    <row r="111" spans="6:21" ht="37.950000000000003" customHeight="1" x14ac:dyDescent="0.3">
      <c r="F111" s="520" t="s">
        <v>1680</v>
      </c>
      <c r="G111" s="521"/>
      <c r="H111" s="521"/>
      <c r="I111" s="521"/>
      <c r="J111" s="522" t="s">
        <v>310</v>
      </c>
      <c r="K111" s="522"/>
      <c r="L111" s="522"/>
      <c r="M111" s="522"/>
      <c r="N111" s="522"/>
      <c r="O111" s="523" t="s">
        <v>1681</v>
      </c>
      <c r="P111" s="457"/>
      <c r="Q111" s="457"/>
      <c r="R111" s="457"/>
      <c r="S111" s="457"/>
      <c r="T111" s="458"/>
    </row>
    <row r="112" spans="6:21" x14ac:dyDescent="0.3">
      <c r="F112"/>
      <c r="G112"/>
      <c r="H112"/>
      <c r="I112"/>
      <c r="J112"/>
      <c r="K112"/>
      <c r="L112"/>
      <c r="M112"/>
      <c r="N112"/>
      <c r="O112"/>
      <c r="P112"/>
      <c r="Q112"/>
      <c r="R112"/>
      <c r="S112"/>
      <c r="T112"/>
      <c r="U112"/>
    </row>
  </sheetData>
  <mergeCells count="55">
    <mergeCell ref="O49:U49"/>
    <mergeCell ref="B26:D26"/>
    <mergeCell ref="B21:D21"/>
    <mergeCell ref="B22:D22"/>
    <mergeCell ref="B23:D23"/>
    <mergeCell ref="B24:D24"/>
    <mergeCell ref="B25:D25"/>
    <mergeCell ref="B27:D27"/>
    <mergeCell ref="B28:D28"/>
    <mergeCell ref="B29:D29"/>
    <mergeCell ref="B30:D30"/>
    <mergeCell ref="F16:N25"/>
    <mergeCell ref="F42:U45"/>
    <mergeCell ref="F30:U40"/>
    <mergeCell ref="F9:U13"/>
    <mergeCell ref="P18:Q20"/>
    <mergeCell ref="P21:Q23"/>
    <mergeCell ref="P24:Q24"/>
    <mergeCell ref="P25:Q25"/>
    <mergeCell ref="F75:S75"/>
    <mergeCell ref="F78:U79"/>
    <mergeCell ref="J82:L82"/>
    <mergeCell ref="F48:I49"/>
    <mergeCell ref="O82:U82"/>
    <mergeCell ref="F72:I72"/>
    <mergeCell ref="J66:L66"/>
    <mergeCell ref="J68:L68"/>
    <mergeCell ref="J70:L70"/>
    <mergeCell ref="J72:L72"/>
    <mergeCell ref="O67:U70"/>
    <mergeCell ref="F68:I68"/>
    <mergeCell ref="F70:I70"/>
    <mergeCell ref="F56:U63"/>
    <mergeCell ref="J51:L51"/>
    <mergeCell ref="J48:L49"/>
    <mergeCell ref="J53:L53"/>
    <mergeCell ref="F51:I51"/>
    <mergeCell ref="F53:I53"/>
    <mergeCell ref="Q72:T72"/>
    <mergeCell ref="O65:U66"/>
    <mergeCell ref="F66:I66"/>
    <mergeCell ref="R51:S51"/>
    <mergeCell ref="R84:S84"/>
    <mergeCell ref="F90:U107"/>
    <mergeCell ref="J86:L86"/>
    <mergeCell ref="F82:I82"/>
    <mergeCell ref="F84:I84"/>
    <mergeCell ref="F86:I86"/>
    <mergeCell ref="J84:L84"/>
    <mergeCell ref="F110:I110"/>
    <mergeCell ref="J110:N110"/>
    <mergeCell ref="O110:T110"/>
    <mergeCell ref="F111:I111"/>
    <mergeCell ref="J111:N111"/>
    <mergeCell ref="O111:T111"/>
  </mergeCells>
  <dataValidations count="1">
    <dataValidation type="list" allowBlank="1" showInputMessage="1" showErrorMessage="1" sqref="J68:L68" xr:uid="{00000000-0002-0000-0600-000000000000}">
      <formula1>Location_Fuel</formula1>
    </dataValidation>
  </dataValidations>
  <hyperlinks>
    <hyperlink ref="F76" r:id="rId1" xr:uid="{00000000-0004-0000-0600-000000000000}"/>
    <hyperlink ref="B30:D30" location="'Health &amp; Wellbeing'!A1" display="Health &amp; Wellbeing" xr:uid="{00000000-0004-0000-0600-000002000000}"/>
    <hyperlink ref="B26:D26" location="Comfort!A1" display="Comfort" xr:uid="{00000000-0004-0000-0600-000003000000}"/>
    <hyperlink ref="B24:D24" location="'Air Quality'!A1" display="Air Quality" xr:uid="{00000000-0004-0000-0600-000004000000}"/>
    <hyperlink ref="B23:D23" location="'Carbon Emissions'!A1" display="Carbon Emissions" xr:uid="{00000000-0004-0000-0600-000005000000}"/>
    <hyperlink ref="B22:D22" location="'Energy Usage'!A1" display="Energy Usage" xr:uid="{00000000-0004-0000-0600-000006000000}"/>
    <hyperlink ref="B25:D25" location="'Natural Assets'!A1" display="Natural Assets" xr:uid="{00000000-0004-0000-0600-000007000000}"/>
    <hyperlink ref="B27:D27" location="'Economic Growth'!A1" display="Economic Growth" xr:uid="{00000000-0004-0000-0600-000008000000}"/>
    <hyperlink ref="B28:D28" location="'Energy Security'!A1" display="Energy Security" xr:uid="{00000000-0004-0000-0600-000009000000}"/>
    <hyperlink ref="B29:D29" location="'Fuel Poverty'!A1" display="Fuel Poverty" xr:uid="{00000000-0004-0000-0600-00000A000000}"/>
    <hyperlink ref="O111" r:id="rId2" xr:uid="{411DD820-6839-4970-9E56-3BEEDDCE94DC}"/>
  </hyperlinks>
  <pageMargins left="0.7" right="0.7" top="0.75" bottom="0.75" header="0.3" footer="0.3"/>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1000000}">
          <x14:formula1>
            <xm:f>Lookups!$E$2:$E$4</xm:f>
          </x14:formula1>
          <xm:sqref>J51</xm:sqref>
        </x14:dataValidation>
        <x14:dataValidation type="list" allowBlank="1" showInputMessage="1" showErrorMessage="1" xr:uid="{00000000-0002-0000-0600-000002000000}">
          <x14:formula1>
            <xm:f>Data_Tables!$A$117:$A$125</xm:f>
          </x14:formula1>
          <xm:sqref>J48</xm:sqref>
        </x14:dataValidation>
        <x14:dataValidation type="list" allowBlank="1" showInputMessage="1" showErrorMessage="1" xr:uid="{00000000-0002-0000-0600-000004000000}">
          <x14:formula1>
            <xm:f>Lookups!$H$2:$H$7</xm:f>
          </x14:formula1>
          <xm:sqref>J66</xm:sqref>
        </x14:dataValidation>
        <x14:dataValidation type="list" allowBlank="1" showInputMessage="1" showErrorMessage="1" xr:uid="{00000000-0002-0000-0600-000005000000}">
          <x14:formula1>
            <xm:f>Data_Tables!$A$153:$A$163</xm:f>
          </x14:formula1>
          <xm:sqref>J82:L82</xm:sqref>
        </x14:dataValidation>
        <x14:dataValidation type="list" allowBlank="1" showInputMessage="1" showErrorMessage="1" xr:uid="{00000000-0002-0000-0600-000006000000}">
          <x14:formula1>
            <xm:f>Lookups!$I$2:$I$7</xm:f>
          </x14:formula1>
          <xm:sqref>J84:L84</xm:sqref>
        </x14:dataValidation>
        <x14:dataValidation type="list" allowBlank="1" showInputMessage="1" showErrorMessage="1" xr:uid="{EE64CC82-51DA-423C-87C6-D83C1CB9FA36}">
          <x14:formula1>
            <xm:f>Lookups!$D$2:$D$25</xm:f>
          </x14:formula1>
          <xm:sqref>J70:L70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sheetPr>
  <dimension ref="A1:AH96"/>
  <sheetViews>
    <sheetView showGridLines="0" showRowColHeaders="0" topLeftCell="A2" zoomScale="90" zoomScaleNormal="90" workbookViewId="0">
      <selection activeCell="B26" sqref="B26:D26"/>
    </sheetView>
  </sheetViews>
  <sheetFormatPr defaultColWidth="9.109375" defaultRowHeight="14.4" x14ac:dyDescent="0.3"/>
  <cols>
    <col min="1" max="1" width="2.5546875" style="2" customWidth="1"/>
    <col min="2" max="4" width="9.33203125" style="2" customWidth="1"/>
    <col min="5" max="5" width="2.44140625" style="2" customWidth="1"/>
    <col min="6" max="6" width="27.88671875" style="2" customWidth="1"/>
    <col min="7" max="7" width="2.44140625" style="2" customWidth="1"/>
    <col min="8" max="11" width="9.109375" style="2"/>
    <col min="12" max="12" width="2.88671875" style="2" customWidth="1"/>
    <col min="13" max="13" width="9.109375" style="2" customWidth="1"/>
    <col min="14" max="21" width="10.6640625" style="2" customWidth="1"/>
    <col min="22" max="16384" width="9.109375" style="2"/>
  </cols>
  <sheetData>
    <row r="1" spans="6:34" ht="8.25" customHeight="1" x14ac:dyDescent="0.3"/>
    <row r="2" spans="6:34" x14ac:dyDescent="0.3">
      <c r="F2" s="3"/>
      <c r="G2" s="3"/>
      <c r="H2" s="3"/>
      <c r="I2" s="3"/>
      <c r="J2" s="3"/>
      <c r="K2" s="3"/>
      <c r="L2" s="3"/>
      <c r="M2" s="3"/>
      <c r="N2" s="3"/>
      <c r="O2" s="3"/>
      <c r="P2" s="3"/>
      <c r="Q2" s="3"/>
      <c r="R2" s="3"/>
      <c r="S2" s="3"/>
      <c r="T2" s="3"/>
      <c r="U2" s="3"/>
      <c r="V2" s="3"/>
      <c r="W2" s="3"/>
      <c r="X2" s="3"/>
      <c r="Y2" s="3"/>
      <c r="Z2" s="3"/>
      <c r="AA2" s="3"/>
      <c r="AB2" s="3"/>
      <c r="AC2" s="3"/>
      <c r="AD2" s="4"/>
      <c r="AE2" s="4"/>
      <c r="AF2" s="4"/>
      <c r="AG2" s="4"/>
      <c r="AH2" s="4"/>
    </row>
    <row r="3" spans="6:34" ht="15" customHeight="1" x14ac:dyDescent="0.3">
      <c r="F3" s="7" t="s">
        <v>2</v>
      </c>
      <c r="G3" s="7"/>
      <c r="H3" s="6"/>
      <c r="I3" s="6"/>
      <c r="J3" s="6"/>
      <c r="K3" s="6"/>
      <c r="L3" s="6"/>
      <c r="M3" s="6"/>
      <c r="N3" s="6"/>
      <c r="O3" s="6"/>
      <c r="P3" s="5"/>
      <c r="Q3" s="5"/>
      <c r="R3" s="5"/>
      <c r="S3" s="5"/>
      <c r="T3" s="3"/>
      <c r="U3" s="3"/>
      <c r="V3" s="3"/>
      <c r="W3" s="3"/>
      <c r="X3" s="3"/>
      <c r="Y3" s="3"/>
      <c r="Z3" s="3"/>
      <c r="AA3" s="3"/>
      <c r="AB3" s="3"/>
      <c r="AC3" s="3"/>
      <c r="AD3" s="4"/>
      <c r="AE3" s="4"/>
      <c r="AF3" s="4"/>
      <c r="AG3" s="4"/>
      <c r="AH3" s="4"/>
    </row>
    <row r="4" spans="6:34" ht="6" customHeight="1" x14ac:dyDescent="0.3">
      <c r="F4" s="5"/>
      <c r="G4" s="5"/>
      <c r="H4" s="5"/>
      <c r="I4" s="5"/>
      <c r="J4" s="5"/>
      <c r="K4" s="5"/>
      <c r="L4" s="5"/>
      <c r="M4" s="5"/>
      <c r="N4" s="5"/>
      <c r="O4" s="5"/>
      <c r="P4" s="5"/>
      <c r="Q4" s="5"/>
      <c r="R4" s="5"/>
      <c r="S4" s="5"/>
      <c r="T4" s="3"/>
      <c r="U4" s="3"/>
      <c r="V4" s="3"/>
      <c r="W4" s="3"/>
      <c r="X4" s="3"/>
      <c r="Y4" s="3"/>
      <c r="Z4" s="3"/>
      <c r="AA4" s="3"/>
      <c r="AB4" s="3"/>
      <c r="AC4" s="3"/>
      <c r="AD4" s="4"/>
      <c r="AE4" s="4"/>
      <c r="AF4" s="4"/>
      <c r="AG4" s="4"/>
      <c r="AH4" s="4"/>
    </row>
    <row r="5" spans="6:34" ht="15" customHeight="1" x14ac:dyDescent="0.3">
      <c r="F5" s="6" t="s">
        <v>9</v>
      </c>
      <c r="G5" s="6"/>
      <c r="H5" s="5"/>
      <c r="I5" s="5"/>
      <c r="J5" s="5"/>
      <c r="K5" s="5"/>
      <c r="L5" s="5"/>
      <c r="M5" s="5"/>
      <c r="N5" s="5"/>
      <c r="O5" s="5"/>
      <c r="P5" s="5"/>
      <c r="Q5" s="5"/>
      <c r="R5" s="5"/>
      <c r="S5" s="5"/>
      <c r="T5" s="3"/>
      <c r="U5" s="3"/>
      <c r="V5" s="3"/>
      <c r="W5" s="3"/>
      <c r="X5" s="3"/>
      <c r="Y5" s="3"/>
      <c r="Z5" s="3"/>
      <c r="AA5" s="3"/>
      <c r="AB5" s="3"/>
      <c r="AC5" s="3"/>
      <c r="AD5" s="4"/>
      <c r="AE5" s="4"/>
      <c r="AF5" s="4"/>
      <c r="AG5" s="4"/>
      <c r="AH5" s="4"/>
    </row>
    <row r="6" spans="6:34" x14ac:dyDescent="0.3">
      <c r="F6" s="121"/>
      <c r="G6" s="121"/>
      <c r="H6" s="3"/>
      <c r="I6" s="3"/>
      <c r="J6" s="3"/>
      <c r="K6" s="3"/>
      <c r="L6" s="3"/>
      <c r="M6" s="3"/>
      <c r="N6" s="3"/>
      <c r="O6" s="3"/>
      <c r="P6" s="3"/>
      <c r="Q6" s="3"/>
      <c r="R6" s="3"/>
      <c r="S6" s="3"/>
      <c r="T6" s="3"/>
      <c r="U6" s="3"/>
      <c r="V6" s="3"/>
      <c r="W6" s="3"/>
      <c r="X6" s="3"/>
      <c r="Y6" s="3"/>
      <c r="Z6" s="3"/>
      <c r="AA6" s="3"/>
      <c r="AB6" s="3"/>
      <c r="AC6" s="3"/>
      <c r="AD6" s="4"/>
      <c r="AE6" s="4"/>
      <c r="AF6" s="4"/>
      <c r="AG6" s="4"/>
      <c r="AH6" s="4"/>
    </row>
    <row r="8" spans="6:34" x14ac:dyDescent="0.3">
      <c r="F8" s="27" t="s">
        <v>159</v>
      </c>
      <c r="G8" s="27"/>
    </row>
    <row r="9" spans="6:34" ht="15" customHeight="1" x14ac:dyDescent="0.3">
      <c r="F9" s="395" t="s">
        <v>1658</v>
      </c>
      <c r="G9" s="395"/>
      <c r="H9" s="395"/>
      <c r="I9" s="395"/>
      <c r="J9" s="395"/>
      <c r="K9" s="395"/>
      <c r="L9" s="395"/>
      <c r="M9" s="395"/>
      <c r="N9" s="395"/>
      <c r="O9" s="395"/>
      <c r="P9" s="395"/>
      <c r="Q9" s="395"/>
      <c r="R9" s="395"/>
      <c r="S9" s="395"/>
      <c r="T9" s="395"/>
      <c r="U9" s="28"/>
      <c r="V9" s="28"/>
    </row>
    <row r="10" spans="6:34" x14ac:dyDescent="0.3">
      <c r="F10" s="395"/>
      <c r="G10" s="395"/>
      <c r="H10" s="395"/>
      <c r="I10" s="395"/>
      <c r="J10" s="395"/>
      <c r="K10" s="395"/>
      <c r="L10" s="395"/>
      <c r="M10" s="395"/>
      <c r="N10" s="395"/>
      <c r="O10" s="395"/>
      <c r="P10" s="395"/>
      <c r="Q10" s="395"/>
      <c r="R10" s="395"/>
      <c r="S10" s="395"/>
      <c r="T10" s="395"/>
      <c r="U10" s="28"/>
      <c r="V10" s="28"/>
    </row>
    <row r="11" spans="6:34" x14ac:dyDescent="0.3">
      <c r="F11" s="395"/>
      <c r="G11" s="395"/>
      <c r="H11" s="395"/>
      <c r="I11" s="395"/>
      <c r="J11" s="395"/>
      <c r="K11" s="395"/>
      <c r="L11" s="395"/>
      <c r="M11" s="395"/>
      <c r="N11" s="395"/>
      <c r="O11" s="395"/>
      <c r="P11" s="395"/>
      <c r="Q11" s="395"/>
      <c r="R11" s="395"/>
      <c r="S11" s="395"/>
      <c r="T11" s="395"/>
      <c r="U11" s="28"/>
      <c r="V11" s="28"/>
    </row>
    <row r="12" spans="6:34" x14ac:dyDescent="0.3">
      <c r="F12" s="395"/>
      <c r="G12" s="395"/>
      <c r="H12" s="395"/>
      <c r="I12" s="395"/>
      <c r="J12" s="395"/>
      <c r="K12" s="395"/>
      <c r="L12" s="395"/>
      <c r="M12" s="395"/>
      <c r="N12" s="395"/>
      <c r="O12" s="395"/>
      <c r="P12" s="395"/>
      <c r="Q12" s="395"/>
      <c r="R12" s="395"/>
      <c r="S12" s="395"/>
      <c r="T12" s="395"/>
      <c r="U12" s="28"/>
      <c r="V12" s="28"/>
    </row>
    <row r="13" spans="6:34" x14ac:dyDescent="0.3">
      <c r="F13" s="395"/>
      <c r="G13" s="395"/>
      <c r="H13" s="395"/>
      <c r="I13" s="395"/>
      <c r="J13" s="395"/>
      <c r="K13" s="395"/>
      <c r="L13" s="395"/>
      <c r="M13" s="395"/>
      <c r="N13" s="395"/>
      <c r="O13" s="395"/>
      <c r="P13" s="395"/>
      <c r="Q13" s="395"/>
      <c r="R13" s="395"/>
      <c r="S13" s="395"/>
      <c r="T13" s="395"/>
      <c r="U13" s="28"/>
      <c r="V13" s="28"/>
    </row>
    <row r="14" spans="6:34" x14ac:dyDescent="0.3">
      <c r="F14" s="395"/>
      <c r="G14" s="395"/>
      <c r="H14" s="395"/>
      <c r="I14" s="395"/>
      <c r="J14" s="395"/>
      <c r="K14" s="395"/>
      <c r="L14" s="395"/>
      <c r="M14" s="395"/>
      <c r="N14" s="395"/>
      <c r="O14" s="395"/>
      <c r="P14" s="395"/>
      <c r="Q14" s="395"/>
      <c r="R14" s="395"/>
      <c r="S14" s="395"/>
      <c r="T14" s="395"/>
      <c r="U14" s="28"/>
    </row>
    <row r="15" spans="6:34" x14ac:dyDescent="0.3">
      <c r="F15" s="395"/>
      <c r="G15" s="395"/>
      <c r="H15" s="395"/>
      <c r="I15" s="395"/>
      <c r="J15" s="395"/>
      <c r="K15" s="395"/>
      <c r="L15" s="395"/>
      <c r="M15" s="395"/>
      <c r="N15" s="395"/>
      <c r="O15" s="395"/>
      <c r="P15" s="395"/>
      <c r="Q15" s="395"/>
      <c r="R15" s="395"/>
      <c r="S15" s="395"/>
      <c r="T15" s="395"/>
      <c r="U15" s="288"/>
    </row>
    <row r="16" spans="6:34" x14ac:dyDescent="0.3">
      <c r="F16" s="27" t="s">
        <v>160</v>
      </c>
      <c r="G16" s="27"/>
    </row>
    <row r="17" spans="2:21" ht="15" customHeight="1" x14ac:dyDescent="0.3">
      <c r="F17" s="395" t="s">
        <v>1838</v>
      </c>
      <c r="G17" s="395"/>
      <c r="H17" s="395"/>
      <c r="I17" s="395"/>
      <c r="J17" s="395"/>
      <c r="K17" s="395"/>
      <c r="L17" s="395"/>
      <c r="M17" s="395"/>
      <c r="N17" s="395"/>
      <c r="O17" s="395"/>
      <c r="P17" s="395"/>
      <c r="Q17" s="395"/>
      <c r="R17" s="395"/>
      <c r="S17" s="395"/>
      <c r="T17" s="395"/>
      <c r="U17" s="28"/>
    </row>
    <row r="18" spans="2:21" x14ac:dyDescent="0.3">
      <c r="F18" s="395"/>
      <c r="G18" s="395"/>
      <c r="H18" s="395"/>
      <c r="I18" s="395"/>
      <c r="J18" s="395"/>
      <c r="K18" s="395"/>
      <c r="L18" s="395"/>
      <c r="M18" s="395"/>
      <c r="N18" s="395"/>
      <c r="O18" s="395"/>
      <c r="P18" s="395"/>
      <c r="Q18" s="395"/>
      <c r="R18" s="395"/>
      <c r="S18" s="395"/>
      <c r="T18" s="395"/>
      <c r="U18" s="28"/>
    </row>
    <row r="19" spans="2:21" x14ac:dyDescent="0.3">
      <c r="F19" s="395"/>
      <c r="G19" s="395"/>
      <c r="H19" s="395"/>
      <c r="I19" s="395"/>
      <c r="J19" s="395"/>
      <c r="K19" s="395"/>
      <c r="L19" s="395"/>
      <c r="M19" s="395"/>
      <c r="N19" s="395"/>
      <c r="O19" s="395"/>
      <c r="P19" s="395"/>
      <c r="Q19" s="395"/>
      <c r="R19" s="395"/>
      <c r="S19" s="395"/>
      <c r="T19" s="395"/>
      <c r="U19" s="28"/>
    </row>
    <row r="20" spans="2:21" x14ac:dyDescent="0.3">
      <c r="F20" s="395"/>
      <c r="G20" s="395"/>
      <c r="H20" s="395"/>
      <c r="I20" s="395"/>
      <c r="J20" s="395"/>
      <c r="K20" s="395"/>
      <c r="L20" s="395"/>
      <c r="M20" s="395"/>
      <c r="N20" s="395"/>
      <c r="O20" s="395"/>
      <c r="P20" s="395"/>
      <c r="Q20" s="395"/>
      <c r="R20" s="395"/>
      <c r="S20" s="395"/>
      <c r="T20" s="395"/>
      <c r="U20" s="28"/>
    </row>
    <row r="21" spans="2:21" x14ac:dyDescent="0.3">
      <c r="B21" s="418" t="s">
        <v>4</v>
      </c>
      <c r="C21" s="419"/>
      <c r="D21" s="420"/>
      <c r="F21" s="395"/>
      <c r="G21" s="395"/>
      <c r="H21" s="395"/>
      <c r="I21" s="395"/>
      <c r="J21" s="395"/>
      <c r="K21" s="395"/>
      <c r="L21" s="395"/>
      <c r="M21" s="395"/>
      <c r="N21" s="395"/>
      <c r="O21" s="395"/>
      <c r="P21" s="395"/>
      <c r="Q21" s="395"/>
      <c r="R21" s="395"/>
      <c r="S21" s="395"/>
      <c r="T21" s="395"/>
      <c r="U21" s="28"/>
    </row>
    <row r="22" spans="2:21" x14ac:dyDescent="0.3">
      <c r="B22" s="412" t="s">
        <v>7</v>
      </c>
      <c r="C22" s="413"/>
      <c r="D22" s="414"/>
      <c r="F22" s="395"/>
      <c r="G22" s="395"/>
      <c r="H22" s="395"/>
      <c r="I22" s="395"/>
      <c r="J22" s="395"/>
      <c r="K22" s="395"/>
      <c r="L22" s="395"/>
      <c r="M22" s="395"/>
      <c r="N22" s="395"/>
      <c r="O22" s="395"/>
      <c r="P22" s="395"/>
      <c r="Q22" s="395"/>
      <c r="R22" s="395"/>
      <c r="S22" s="395"/>
      <c r="T22" s="395"/>
      <c r="U22" s="28"/>
    </row>
    <row r="23" spans="2:21" x14ac:dyDescent="0.3">
      <c r="B23" s="412" t="s">
        <v>8</v>
      </c>
      <c r="C23" s="413"/>
      <c r="D23" s="414"/>
      <c r="F23" s="395"/>
      <c r="G23" s="395"/>
      <c r="H23" s="395"/>
      <c r="I23" s="395"/>
      <c r="J23" s="395"/>
      <c r="K23" s="395"/>
      <c r="L23" s="395"/>
      <c r="M23" s="395"/>
      <c r="N23" s="395"/>
      <c r="O23" s="395"/>
      <c r="P23" s="395"/>
      <c r="Q23" s="395"/>
      <c r="R23" s="395"/>
      <c r="S23" s="395"/>
      <c r="T23" s="395"/>
      <c r="U23" s="28"/>
    </row>
    <row r="24" spans="2:21" x14ac:dyDescent="0.3">
      <c r="B24" s="412" t="s">
        <v>0</v>
      </c>
      <c r="C24" s="413"/>
      <c r="D24" s="414"/>
      <c r="F24" s="395"/>
      <c r="G24" s="395"/>
      <c r="H24" s="395"/>
      <c r="I24" s="395"/>
      <c r="J24" s="395"/>
      <c r="K24" s="395"/>
      <c r="L24" s="395"/>
      <c r="M24" s="395"/>
      <c r="N24" s="395"/>
      <c r="O24" s="395"/>
      <c r="P24" s="395"/>
      <c r="Q24" s="395"/>
      <c r="R24" s="395"/>
      <c r="S24" s="395"/>
      <c r="T24" s="395"/>
      <c r="U24" s="28"/>
    </row>
    <row r="25" spans="2:21" x14ac:dyDescent="0.3">
      <c r="B25" s="515" t="s">
        <v>9</v>
      </c>
      <c r="C25" s="516"/>
      <c r="D25" s="517"/>
      <c r="F25" s="395"/>
      <c r="G25" s="395"/>
      <c r="H25" s="395"/>
      <c r="I25" s="395"/>
      <c r="J25" s="395"/>
      <c r="K25" s="395"/>
      <c r="L25" s="395"/>
      <c r="M25" s="395"/>
      <c r="N25" s="395"/>
      <c r="O25" s="395"/>
      <c r="P25" s="395"/>
      <c r="Q25" s="395"/>
      <c r="R25" s="395"/>
      <c r="S25" s="395"/>
      <c r="T25" s="395"/>
      <c r="U25" s="28"/>
    </row>
    <row r="26" spans="2:21" x14ac:dyDescent="0.3">
      <c r="B26" s="412" t="s">
        <v>1</v>
      </c>
      <c r="C26" s="413"/>
      <c r="D26" s="414"/>
      <c r="F26" s="395"/>
      <c r="G26" s="395"/>
      <c r="H26" s="395"/>
      <c r="I26" s="395"/>
      <c r="J26" s="395"/>
      <c r="K26" s="395"/>
      <c r="L26" s="395"/>
      <c r="M26" s="395"/>
      <c r="N26" s="395"/>
      <c r="O26" s="395"/>
      <c r="P26" s="395"/>
      <c r="Q26" s="395"/>
      <c r="R26" s="395"/>
      <c r="S26" s="395"/>
      <c r="T26" s="395"/>
      <c r="U26" s="28"/>
    </row>
    <row r="27" spans="2:21" x14ac:dyDescent="0.3">
      <c r="B27" s="412" t="s">
        <v>10</v>
      </c>
      <c r="C27" s="413"/>
      <c r="D27" s="414"/>
      <c r="F27" s="395"/>
      <c r="G27" s="395"/>
      <c r="H27" s="395"/>
      <c r="I27" s="395"/>
      <c r="J27" s="395"/>
      <c r="K27" s="395"/>
      <c r="L27" s="395"/>
      <c r="M27" s="395"/>
      <c r="N27" s="395"/>
      <c r="O27" s="395"/>
      <c r="P27" s="395"/>
      <c r="Q27" s="395"/>
      <c r="R27" s="395"/>
      <c r="S27" s="395"/>
      <c r="T27" s="395"/>
      <c r="U27" s="28"/>
    </row>
    <row r="28" spans="2:21" x14ac:dyDescent="0.3">
      <c r="B28" s="412" t="s">
        <v>11</v>
      </c>
      <c r="C28" s="413"/>
      <c r="D28" s="414"/>
      <c r="F28" s="395"/>
      <c r="G28" s="395"/>
      <c r="H28" s="395"/>
      <c r="I28" s="395"/>
      <c r="J28" s="395"/>
      <c r="K28" s="395"/>
      <c r="L28" s="395"/>
      <c r="M28" s="395"/>
      <c r="N28" s="395"/>
      <c r="O28" s="395"/>
      <c r="P28" s="395"/>
      <c r="Q28" s="395"/>
      <c r="R28" s="395"/>
      <c r="S28" s="395"/>
      <c r="T28" s="395"/>
      <c r="U28" s="28"/>
    </row>
    <row r="29" spans="2:21" x14ac:dyDescent="0.3">
      <c r="B29" s="412" t="s">
        <v>12</v>
      </c>
      <c r="C29" s="413"/>
      <c r="D29" s="414"/>
      <c r="F29" s="395"/>
      <c r="G29" s="395"/>
      <c r="H29" s="395"/>
      <c r="I29" s="395"/>
      <c r="J29" s="395"/>
      <c r="K29" s="395"/>
      <c r="L29" s="395"/>
      <c r="M29" s="395"/>
      <c r="N29" s="395"/>
      <c r="O29" s="395"/>
      <c r="P29" s="395"/>
      <c r="Q29" s="395"/>
      <c r="R29" s="395"/>
      <c r="S29" s="395"/>
      <c r="T29" s="395"/>
      <c r="U29" s="28"/>
    </row>
    <row r="30" spans="2:21" x14ac:dyDescent="0.3">
      <c r="B30" s="415" t="s">
        <v>311</v>
      </c>
      <c r="C30" s="416"/>
      <c r="D30" s="417"/>
      <c r="F30" s="395"/>
      <c r="G30" s="395"/>
      <c r="H30" s="395"/>
      <c r="I30" s="395"/>
      <c r="J30" s="395"/>
      <c r="K30" s="395"/>
      <c r="L30" s="395"/>
      <c r="M30" s="395"/>
      <c r="N30" s="395"/>
      <c r="O30" s="395"/>
      <c r="P30" s="395"/>
      <c r="Q30" s="395"/>
      <c r="R30" s="395"/>
      <c r="S30" s="395"/>
      <c r="T30" s="395"/>
      <c r="U30" s="28"/>
    </row>
    <row r="31" spans="2:21" x14ac:dyDescent="0.3">
      <c r="F31" s="395"/>
      <c r="G31" s="395"/>
      <c r="H31" s="395"/>
      <c r="I31" s="395"/>
      <c r="J31" s="395"/>
      <c r="K31" s="395"/>
      <c r="L31" s="395"/>
      <c r="M31" s="395"/>
      <c r="N31" s="395"/>
      <c r="O31" s="395"/>
      <c r="P31" s="395"/>
      <c r="Q31" s="395"/>
      <c r="R31" s="395"/>
      <c r="S31" s="395"/>
      <c r="T31" s="395"/>
      <c r="U31" s="28"/>
    </row>
    <row r="32" spans="2:21" x14ac:dyDescent="0.3">
      <c r="F32" s="395"/>
      <c r="G32" s="395"/>
      <c r="H32" s="395"/>
      <c r="I32" s="395"/>
      <c r="J32" s="395"/>
      <c r="K32" s="395"/>
      <c r="L32" s="395"/>
      <c r="M32" s="395"/>
      <c r="N32" s="395"/>
      <c r="O32" s="395"/>
      <c r="P32" s="395"/>
      <c r="Q32" s="395"/>
      <c r="R32" s="395"/>
      <c r="S32" s="395"/>
      <c r="T32" s="395"/>
      <c r="U32" s="28"/>
    </row>
    <row r="33" spans="1:21" ht="15" customHeight="1" x14ac:dyDescent="0.3">
      <c r="F33" s="395"/>
      <c r="G33" s="395"/>
      <c r="H33" s="395"/>
      <c r="I33" s="395"/>
      <c r="J33" s="395"/>
      <c r="K33" s="395"/>
      <c r="L33" s="395"/>
      <c r="M33" s="395"/>
      <c r="N33" s="395"/>
      <c r="O33" s="395"/>
      <c r="P33" s="395"/>
      <c r="Q33" s="395"/>
      <c r="R33" s="395"/>
      <c r="S33" s="395"/>
      <c r="T33" s="395"/>
      <c r="U33" s="28"/>
    </row>
    <row r="34" spans="1:21" x14ac:dyDescent="0.3">
      <c r="F34" s="395"/>
      <c r="G34" s="395"/>
      <c r="H34" s="395"/>
      <c r="I34" s="395"/>
      <c r="J34" s="395"/>
      <c r="K34" s="395"/>
      <c r="L34" s="395"/>
      <c r="M34" s="395"/>
      <c r="N34" s="395"/>
      <c r="O34" s="395"/>
      <c r="P34" s="395"/>
      <c r="Q34" s="395"/>
      <c r="R34" s="395"/>
      <c r="S34" s="395"/>
      <c r="T34" s="395"/>
      <c r="U34" s="28"/>
    </row>
    <row r="35" spans="1:21" ht="15" customHeight="1" x14ac:dyDescent="0.3">
      <c r="F35" s="395"/>
      <c r="G35" s="395"/>
      <c r="H35" s="395"/>
      <c r="I35" s="395"/>
      <c r="J35" s="395"/>
      <c r="K35" s="395"/>
      <c r="L35" s="395"/>
      <c r="M35" s="395"/>
      <c r="N35" s="395"/>
      <c r="O35" s="395"/>
      <c r="P35" s="395"/>
      <c r="Q35" s="395"/>
      <c r="R35" s="395"/>
      <c r="S35" s="395"/>
      <c r="T35" s="395"/>
      <c r="U35" s="28"/>
    </row>
    <row r="36" spans="1:21" x14ac:dyDescent="0.3">
      <c r="F36" s="395"/>
      <c r="G36" s="395"/>
      <c r="H36" s="395"/>
      <c r="I36" s="395"/>
      <c r="J36" s="395"/>
      <c r="K36" s="395"/>
      <c r="L36" s="395"/>
      <c r="M36" s="395"/>
      <c r="N36" s="395"/>
      <c r="O36" s="395"/>
      <c r="P36" s="395"/>
      <c r="Q36" s="395"/>
      <c r="R36" s="395"/>
      <c r="S36" s="395"/>
      <c r="T36" s="395"/>
      <c r="U36" s="28"/>
    </row>
    <row r="37" spans="1:21" x14ac:dyDescent="0.3">
      <c r="F37" s="395"/>
      <c r="G37" s="395"/>
      <c r="H37" s="395"/>
      <c r="I37" s="395"/>
      <c r="J37" s="395"/>
      <c r="K37" s="395"/>
      <c r="L37" s="395"/>
      <c r="M37" s="395"/>
      <c r="N37" s="395"/>
      <c r="O37" s="395"/>
      <c r="P37" s="395"/>
      <c r="Q37" s="395"/>
      <c r="R37" s="395"/>
      <c r="S37" s="395"/>
      <c r="T37" s="395"/>
      <c r="U37" s="28"/>
    </row>
    <row r="38" spans="1:21" x14ac:dyDescent="0.3">
      <c r="F38" s="395"/>
      <c r="G38" s="395"/>
      <c r="H38" s="395"/>
      <c r="I38" s="395"/>
      <c r="J38" s="395"/>
      <c r="K38" s="395"/>
      <c r="L38" s="395"/>
      <c r="M38" s="395"/>
      <c r="N38" s="395"/>
      <c r="O38" s="395"/>
      <c r="P38" s="395"/>
      <c r="Q38" s="395"/>
      <c r="R38" s="395"/>
      <c r="S38" s="395"/>
      <c r="T38" s="395"/>
      <c r="U38" s="28"/>
    </row>
    <row r="39" spans="1:21" x14ac:dyDescent="0.3">
      <c r="F39" s="395"/>
      <c r="G39" s="395"/>
      <c r="H39" s="395"/>
      <c r="I39" s="395"/>
      <c r="J39" s="395"/>
      <c r="K39" s="395"/>
      <c r="L39" s="395"/>
      <c r="M39" s="395"/>
      <c r="N39" s="395"/>
      <c r="O39" s="395"/>
      <c r="P39" s="395"/>
      <c r="Q39" s="395"/>
      <c r="R39" s="395"/>
      <c r="S39" s="395"/>
      <c r="T39" s="395"/>
      <c r="U39" s="28"/>
    </row>
    <row r="40" spans="1:21" x14ac:dyDescent="0.3">
      <c r="A40" s="1"/>
      <c r="F40" s="395"/>
      <c r="G40" s="395"/>
      <c r="H40" s="395"/>
      <c r="I40" s="395"/>
      <c r="J40" s="395"/>
      <c r="K40" s="395"/>
      <c r="L40" s="395"/>
      <c r="M40" s="395"/>
      <c r="N40" s="395"/>
      <c r="O40" s="395"/>
      <c r="P40" s="395"/>
      <c r="Q40" s="395"/>
      <c r="R40" s="395"/>
      <c r="S40" s="395"/>
      <c r="T40" s="395"/>
      <c r="U40" s="28"/>
    </row>
    <row r="41" spans="1:21" x14ac:dyDescent="0.3">
      <c r="A41" s="1"/>
      <c r="F41" s="395"/>
      <c r="G41" s="395"/>
      <c r="H41" s="395"/>
      <c r="I41" s="395"/>
      <c r="J41" s="395"/>
      <c r="K41" s="395"/>
      <c r="L41" s="395"/>
      <c r="M41" s="395"/>
      <c r="N41" s="395"/>
      <c r="O41" s="395"/>
      <c r="P41" s="395"/>
      <c r="Q41" s="395"/>
      <c r="R41" s="395"/>
      <c r="S41" s="395"/>
      <c r="T41" s="395"/>
      <c r="U41" s="288"/>
    </row>
    <row r="42" spans="1:21" x14ac:dyDescent="0.3">
      <c r="A42" s="1"/>
      <c r="F42" s="288"/>
      <c r="G42" s="288"/>
      <c r="H42" s="288"/>
      <c r="I42" s="288"/>
      <c r="J42" s="288"/>
      <c r="K42" s="288"/>
      <c r="L42" s="288"/>
      <c r="M42" s="288"/>
      <c r="N42" s="288"/>
      <c r="O42" s="288"/>
      <c r="P42" s="288"/>
      <c r="Q42" s="288"/>
      <c r="R42" s="288"/>
      <c r="S42" s="288"/>
      <c r="T42" s="288"/>
      <c r="U42" s="288"/>
    </row>
    <row r="43" spans="1:21" x14ac:dyDescent="0.3">
      <c r="F43" s="30" t="s">
        <v>1724</v>
      </c>
      <c r="G43" s="30"/>
      <c r="H43" s="28"/>
      <c r="I43" s="28"/>
      <c r="J43" s="28"/>
      <c r="K43" s="28"/>
      <c r="L43" s="28"/>
      <c r="M43" s="28"/>
      <c r="N43" s="28"/>
      <c r="O43" s="28"/>
      <c r="P43" s="28"/>
      <c r="Q43" s="28"/>
      <c r="R43" s="28"/>
      <c r="S43" s="28"/>
      <c r="T43" s="28"/>
      <c r="U43" s="28"/>
    </row>
    <row r="44" spans="1:21" x14ac:dyDescent="0.3">
      <c r="F44" s="28"/>
      <c r="G44" s="28"/>
      <c r="H44" s="28"/>
      <c r="I44" s="28"/>
      <c r="J44" s="28"/>
      <c r="K44" s="28"/>
      <c r="L44" s="28"/>
      <c r="M44" s="28"/>
      <c r="N44" s="28"/>
      <c r="O44" s="28"/>
      <c r="P44" s="28"/>
      <c r="Q44" s="28"/>
      <c r="R44" s="28"/>
      <c r="S44" s="28"/>
      <c r="T44" s="28"/>
      <c r="U44" s="28"/>
    </row>
    <row r="45" spans="1:21" x14ac:dyDescent="0.3">
      <c r="F45" s="28"/>
      <c r="G45" s="28"/>
      <c r="H45" s="28"/>
      <c r="I45" s="28"/>
      <c r="J45" s="28"/>
      <c r="K45" s="28"/>
      <c r="L45" s="28"/>
      <c r="M45" s="28"/>
      <c r="N45" s="28"/>
      <c r="O45" s="28"/>
      <c r="P45" s="28"/>
      <c r="Q45" s="28"/>
      <c r="R45" s="28"/>
      <c r="S45" s="28"/>
      <c r="T45" s="28"/>
      <c r="U45" s="28"/>
    </row>
    <row r="46" spans="1:21" x14ac:dyDescent="0.3">
      <c r="F46" s="28"/>
      <c r="G46" s="28"/>
      <c r="H46" s="28"/>
      <c r="I46" s="28"/>
      <c r="J46" s="28"/>
      <c r="K46" s="28"/>
      <c r="L46" s="28"/>
      <c r="M46" s="28"/>
      <c r="N46" s="28"/>
      <c r="O46" s="28"/>
      <c r="P46" s="28"/>
      <c r="Q46" s="28"/>
      <c r="R46" s="28"/>
      <c r="S46" s="28"/>
      <c r="T46" s="28"/>
      <c r="U46" s="28"/>
    </row>
    <row r="60" spans="6:22" x14ac:dyDescent="0.3">
      <c r="F60" s="27" t="s">
        <v>193</v>
      </c>
      <c r="G60" s="27"/>
    </row>
    <row r="61" spans="6:22" ht="15" customHeight="1" x14ac:dyDescent="0.3">
      <c r="F61" s="400" t="s">
        <v>921</v>
      </c>
      <c r="G61" s="400"/>
      <c r="H61" s="400"/>
      <c r="I61" s="400"/>
      <c r="J61" s="400"/>
      <c r="K61" s="400"/>
      <c r="L61" s="400"/>
      <c r="M61" s="400"/>
      <c r="N61" s="400"/>
      <c r="O61" s="400"/>
      <c r="P61" s="400"/>
      <c r="Q61" s="400"/>
      <c r="R61" s="400"/>
      <c r="S61" s="400"/>
      <c r="T61" s="400"/>
      <c r="U61" s="400"/>
      <c r="V61" s="193"/>
    </row>
    <row r="62" spans="6:22" x14ac:dyDescent="0.3">
      <c r="F62" s="400"/>
      <c r="G62" s="400"/>
      <c r="H62" s="400"/>
      <c r="I62" s="400"/>
      <c r="J62" s="400"/>
      <c r="K62" s="400"/>
      <c r="L62" s="400"/>
      <c r="M62" s="400"/>
      <c r="N62" s="400"/>
      <c r="O62" s="400"/>
      <c r="P62" s="400"/>
      <c r="Q62" s="400"/>
      <c r="R62" s="400"/>
      <c r="S62" s="400"/>
      <c r="T62" s="400"/>
      <c r="U62" s="400"/>
      <c r="V62" s="193"/>
    </row>
    <row r="63" spans="6:22" x14ac:dyDescent="0.3">
      <c r="F63" s="400"/>
      <c r="G63" s="400"/>
      <c r="H63" s="400"/>
      <c r="I63" s="400"/>
      <c r="J63" s="400"/>
      <c r="K63" s="400"/>
      <c r="L63" s="400"/>
      <c r="M63" s="400"/>
      <c r="N63" s="400"/>
      <c r="O63" s="400"/>
      <c r="P63" s="400"/>
      <c r="Q63" s="400"/>
      <c r="R63" s="400"/>
      <c r="S63" s="400"/>
      <c r="T63" s="400"/>
      <c r="U63" s="400"/>
      <c r="V63" s="193"/>
    </row>
    <row r="64" spans="6:22" x14ac:dyDescent="0.3">
      <c r="F64" s="400"/>
      <c r="G64" s="400"/>
      <c r="H64" s="400"/>
      <c r="I64" s="400"/>
      <c r="J64" s="400"/>
      <c r="K64" s="400"/>
      <c r="L64" s="400"/>
      <c r="M64" s="400"/>
      <c r="N64" s="400"/>
      <c r="O64" s="400"/>
      <c r="P64" s="400"/>
      <c r="Q64" s="400"/>
      <c r="R64" s="400"/>
      <c r="S64" s="400"/>
      <c r="T64" s="400"/>
      <c r="U64" s="400"/>
      <c r="V64" s="193"/>
    </row>
    <row r="65" spans="6:22" x14ac:dyDescent="0.3">
      <c r="F65" s="400"/>
      <c r="G65" s="400"/>
      <c r="H65" s="400"/>
      <c r="I65" s="400"/>
      <c r="J65" s="400"/>
      <c r="K65" s="400"/>
      <c r="L65" s="400"/>
      <c r="M65" s="400"/>
      <c r="N65" s="400"/>
      <c r="O65" s="400"/>
      <c r="P65" s="400"/>
      <c r="Q65" s="400"/>
      <c r="R65" s="400"/>
      <c r="S65" s="400"/>
      <c r="T65" s="400"/>
      <c r="U65" s="400"/>
      <c r="V65" s="193"/>
    </row>
    <row r="66" spans="6:22" x14ac:dyDescent="0.3">
      <c r="F66" s="148"/>
      <c r="G66" s="148"/>
      <c r="H66" s="148"/>
      <c r="I66" s="148"/>
      <c r="J66" s="148"/>
      <c r="K66" s="148"/>
      <c r="L66" s="148"/>
      <c r="M66" s="148"/>
      <c r="N66" s="148"/>
      <c r="O66" s="148"/>
      <c r="P66" s="148"/>
      <c r="Q66" s="148"/>
      <c r="R66" s="148"/>
      <c r="S66" s="148"/>
      <c r="T66" s="148"/>
      <c r="U66" s="148"/>
      <c r="V66" s="148"/>
    </row>
    <row r="67" spans="6:22" ht="11.25" customHeight="1" x14ac:dyDescent="0.3">
      <c r="F67" s="183"/>
      <c r="G67" s="184"/>
      <c r="H67" s="184"/>
      <c r="I67" s="184"/>
      <c r="J67" s="184"/>
      <c r="K67" s="184"/>
      <c r="L67" s="188"/>
      <c r="M67" s="148"/>
      <c r="N67" s="551" t="s">
        <v>920</v>
      </c>
      <c r="O67" s="552"/>
      <c r="P67" s="552"/>
      <c r="Q67" s="552"/>
      <c r="R67" s="552"/>
      <c r="S67" s="552"/>
      <c r="T67" s="552"/>
      <c r="U67" s="553"/>
      <c r="V67" s="148"/>
    </row>
    <row r="68" spans="6:22" ht="22.5" customHeight="1" x14ac:dyDescent="0.3">
      <c r="F68" s="192" t="s">
        <v>918</v>
      </c>
      <c r="G68" s="185"/>
      <c r="H68" s="548" t="s">
        <v>750</v>
      </c>
      <c r="I68" s="549"/>
      <c r="J68" s="549"/>
      <c r="K68" s="550"/>
      <c r="L68" s="190"/>
      <c r="M68" s="148"/>
      <c r="N68" s="554"/>
      <c r="O68" s="555"/>
      <c r="P68" s="555"/>
      <c r="Q68" s="555"/>
      <c r="R68" s="555"/>
      <c r="S68" s="555"/>
      <c r="T68" s="555"/>
      <c r="U68" s="556"/>
      <c r="V68" s="148"/>
    </row>
    <row r="69" spans="6:22" ht="15" customHeight="1" x14ac:dyDescent="0.3">
      <c r="F69" s="192"/>
      <c r="G69" s="185"/>
      <c r="H69" s="189"/>
      <c r="I69" s="189"/>
      <c r="J69" s="189"/>
      <c r="K69" s="189"/>
      <c r="L69" s="190"/>
      <c r="M69" s="148"/>
      <c r="N69" s="557" t="s">
        <v>255</v>
      </c>
      <c r="O69" s="558"/>
      <c r="P69" s="563" t="s">
        <v>72</v>
      </c>
      <c r="Q69" s="558"/>
      <c r="R69" s="561" t="s">
        <v>219</v>
      </c>
      <c r="S69" s="562"/>
      <c r="T69" s="559" t="s">
        <v>74</v>
      </c>
      <c r="U69" s="560"/>
      <c r="V69" s="148"/>
    </row>
    <row r="70" spans="6:22" ht="43.5" customHeight="1" x14ac:dyDescent="0.3">
      <c r="F70" s="192" t="s">
        <v>919</v>
      </c>
      <c r="G70" s="185"/>
      <c r="H70" s="548" t="s">
        <v>805</v>
      </c>
      <c r="I70" s="549"/>
      <c r="J70" s="549"/>
      <c r="K70" s="550"/>
      <c r="L70" s="190"/>
      <c r="M70" s="148"/>
      <c r="N70" s="564" t="str">
        <f>IFERROR(VLOOKUP(EFTEC!$N$2,EFTEC!$A$3:$J$83,10,FALSE),"Estimates Unavailable")</f>
        <v xml:space="preserve">£/tonne </v>
      </c>
      <c r="O70" s="565"/>
      <c r="P70" s="566" t="str">
        <f>IFERROR(VLOOKUP(EFTEC!$N$2,EFTEC!$A$3:$J$83,7,FALSE),"Estimates Unavailable")</f>
        <v xml:space="preserve">Please refer to EFTEC tool for detailed notes </v>
      </c>
      <c r="Q70" s="565"/>
      <c r="R70" s="567" t="str">
        <f>IFERROR(VLOOKUP(EFTEC!$N$2,EFTEC!$A$3:$J$83,8,FALSE),"Estimates Unavailable")</f>
        <v>Please refer to EFTEC tool for detailed notes</v>
      </c>
      <c r="S70" s="568"/>
      <c r="T70" s="566" t="str">
        <f>IFERROR(VLOOKUP(EFTEC!$N$2,EFTEC!$A$3:$J$83,9,FALSE),"Estimates Unavailable")</f>
        <v>Please refer to EFTEC tool for detailed notes</v>
      </c>
      <c r="U70" s="569"/>
      <c r="V70" s="148"/>
    </row>
    <row r="71" spans="6:22" ht="3.75" customHeight="1" x14ac:dyDescent="0.3">
      <c r="F71" s="186"/>
      <c r="G71" s="187"/>
      <c r="H71" s="187"/>
      <c r="I71" s="187"/>
      <c r="J71" s="187"/>
      <c r="K71" s="187"/>
      <c r="L71" s="191"/>
      <c r="M71" s="148"/>
      <c r="N71" s="194"/>
      <c r="O71" s="195"/>
      <c r="P71" s="195"/>
      <c r="Q71" s="195"/>
      <c r="R71" s="195"/>
      <c r="S71" s="195"/>
      <c r="T71" s="195"/>
      <c r="U71" s="196"/>
      <c r="V71" s="148"/>
    </row>
    <row r="72" spans="6:22" x14ac:dyDescent="0.3">
      <c r="F72" s="148"/>
      <c r="G72" s="148"/>
      <c r="H72" s="148"/>
      <c r="I72" s="148"/>
      <c r="J72" s="148"/>
      <c r="K72" s="148"/>
      <c r="L72" s="148"/>
      <c r="M72" s="148"/>
      <c r="N72" s="148"/>
      <c r="O72" s="148"/>
      <c r="P72" s="148"/>
      <c r="Q72" s="148"/>
      <c r="R72" s="148"/>
      <c r="S72" s="148"/>
      <c r="T72" s="148"/>
      <c r="U72" s="148"/>
      <c r="V72" s="148"/>
    </row>
    <row r="73" spans="6:22" x14ac:dyDescent="0.3">
      <c r="F73" s="27" t="s">
        <v>202</v>
      </c>
      <c r="G73" s="148"/>
      <c r="H73" s="148"/>
      <c r="I73" s="148"/>
      <c r="J73" s="148"/>
      <c r="K73" s="148"/>
      <c r="L73" s="148"/>
      <c r="M73" s="148"/>
      <c r="N73" s="148"/>
      <c r="O73" s="148"/>
      <c r="P73" s="148"/>
      <c r="Q73" s="148"/>
      <c r="R73" s="148"/>
      <c r="S73" s="148"/>
      <c r="T73" s="148"/>
      <c r="U73" s="148"/>
      <c r="V73" s="148"/>
    </row>
    <row r="74" spans="6:22" ht="15" customHeight="1" x14ac:dyDescent="0.3">
      <c r="F74" s="395" t="s">
        <v>1659</v>
      </c>
      <c r="G74" s="395"/>
      <c r="H74" s="395"/>
      <c r="I74" s="395"/>
      <c r="J74" s="395"/>
      <c r="K74" s="395"/>
      <c r="L74" s="395"/>
      <c r="M74" s="395"/>
      <c r="N74" s="395"/>
      <c r="O74" s="395"/>
      <c r="P74" s="395"/>
      <c r="Q74" s="395"/>
      <c r="R74" s="395"/>
      <c r="S74" s="395"/>
      <c r="T74" s="395"/>
      <c r="U74" s="395"/>
      <c r="V74" s="148"/>
    </row>
    <row r="75" spans="6:22" x14ac:dyDescent="0.3">
      <c r="F75" s="395"/>
      <c r="G75" s="395"/>
      <c r="H75" s="395"/>
      <c r="I75" s="395"/>
      <c r="J75" s="395"/>
      <c r="K75" s="395"/>
      <c r="L75" s="395"/>
      <c r="M75" s="395"/>
      <c r="N75" s="395"/>
      <c r="O75" s="395"/>
      <c r="P75" s="395"/>
      <c r="Q75" s="395"/>
      <c r="R75" s="395"/>
      <c r="S75" s="395"/>
      <c r="T75" s="395"/>
      <c r="U75" s="395"/>
      <c r="V75" s="148"/>
    </row>
    <row r="76" spans="6:22" x14ac:dyDescent="0.3">
      <c r="F76" s="395"/>
      <c r="G76" s="395"/>
      <c r="H76" s="395"/>
      <c r="I76" s="395"/>
      <c r="J76" s="395"/>
      <c r="K76" s="395"/>
      <c r="L76" s="395"/>
      <c r="M76" s="395"/>
      <c r="N76" s="395"/>
      <c r="O76" s="395"/>
      <c r="P76" s="395"/>
      <c r="Q76" s="395"/>
      <c r="R76" s="395"/>
      <c r="S76" s="395"/>
      <c r="T76" s="395"/>
      <c r="U76" s="395"/>
      <c r="V76" s="148"/>
    </row>
    <row r="77" spans="6:22" x14ac:dyDescent="0.3">
      <c r="F77" s="395"/>
      <c r="G77" s="395"/>
      <c r="H77" s="395"/>
      <c r="I77" s="395"/>
      <c r="J77" s="395"/>
      <c r="K77" s="395"/>
      <c r="L77" s="395"/>
      <c r="M77" s="395"/>
      <c r="N77" s="395"/>
      <c r="O77" s="395"/>
      <c r="P77" s="395"/>
      <c r="Q77" s="395"/>
      <c r="R77" s="395"/>
      <c r="S77" s="395"/>
      <c r="T77" s="395"/>
      <c r="U77" s="395"/>
      <c r="V77" s="148"/>
    </row>
    <row r="78" spans="6:22" x14ac:dyDescent="0.3">
      <c r="F78" s="395"/>
      <c r="G78" s="395"/>
      <c r="H78" s="395"/>
      <c r="I78" s="395"/>
      <c r="J78" s="395"/>
      <c r="K78" s="395"/>
      <c r="L78" s="395"/>
      <c r="M78" s="395"/>
      <c r="N78" s="395"/>
      <c r="O78" s="395"/>
      <c r="P78" s="395"/>
      <c r="Q78" s="395"/>
      <c r="R78" s="395"/>
      <c r="S78" s="395"/>
      <c r="T78" s="395"/>
      <c r="U78" s="395"/>
      <c r="V78" s="148"/>
    </row>
    <row r="79" spans="6:22" x14ac:dyDescent="0.3">
      <c r="F79" s="395"/>
      <c r="G79" s="395"/>
      <c r="H79" s="395"/>
      <c r="I79" s="395"/>
      <c r="J79" s="395"/>
      <c r="K79" s="395"/>
      <c r="L79" s="395"/>
      <c r="M79" s="395"/>
      <c r="N79" s="395"/>
      <c r="O79" s="395"/>
      <c r="P79" s="395"/>
      <c r="Q79" s="395"/>
      <c r="R79" s="395"/>
      <c r="S79" s="395"/>
      <c r="T79" s="395"/>
      <c r="U79" s="395"/>
      <c r="V79" s="148"/>
    </row>
    <row r="80" spans="6:22" x14ac:dyDescent="0.3">
      <c r="F80" s="395"/>
      <c r="G80" s="395"/>
      <c r="H80" s="395"/>
      <c r="I80" s="395"/>
      <c r="J80" s="395"/>
      <c r="K80" s="395"/>
      <c r="L80" s="395"/>
      <c r="M80" s="395"/>
      <c r="N80" s="395"/>
      <c r="O80" s="395"/>
      <c r="P80" s="395"/>
      <c r="Q80" s="395"/>
      <c r="R80" s="395"/>
      <c r="S80" s="395"/>
      <c r="T80" s="395"/>
      <c r="U80" s="395"/>
      <c r="V80" s="148"/>
    </row>
    <row r="81" spans="6:22" x14ac:dyDescent="0.3">
      <c r="F81" s="395"/>
      <c r="G81" s="395"/>
      <c r="H81" s="395"/>
      <c r="I81" s="395"/>
      <c r="J81" s="395"/>
      <c r="K81" s="395"/>
      <c r="L81" s="395"/>
      <c r="M81" s="395"/>
      <c r="N81" s="395"/>
      <c r="O81" s="395"/>
      <c r="P81" s="395"/>
      <c r="Q81" s="395"/>
      <c r="R81" s="395"/>
      <c r="S81" s="395"/>
      <c r="T81" s="395"/>
      <c r="U81" s="395"/>
      <c r="V81" s="148"/>
    </row>
    <row r="82" spans="6:22" x14ac:dyDescent="0.3">
      <c r="F82" s="395"/>
      <c r="G82" s="395"/>
      <c r="H82" s="395"/>
      <c r="I82" s="395"/>
      <c r="J82" s="395"/>
      <c r="K82" s="395"/>
      <c r="L82" s="395"/>
      <c r="M82" s="395"/>
      <c r="N82" s="395"/>
      <c r="O82" s="395"/>
      <c r="P82" s="395"/>
      <c r="Q82" s="395"/>
      <c r="R82" s="395"/>
      <c r="S82" s="395"/>
      <c r="T82" s="395"/>
      <c r="U82" s="395"/>
      <c r="V82" s="148"/>
    </row>
    <row r="83" spans="6:22" x14ac:dyDescent="0.3">
      <c r="F83" s="395"/>
      <c r="G83" s="395"/>
      <c r="H83" s="395"/>
      <c r="I83" s="395"/>
      <c r="J83" s="395"/>
      <c r="K83" s="395"/>
      <c r="L83" s="395"/>
      <c r="M83" s="395"/>
      <c r="N83" s="395"/>
      <c r="O83" s="395"/>
      <c r="P83" s="395"/>
      <c r="Q83" s="395"/>
      <c r="R83" s="395"/>
      <c r="S83" s="395"/>
      <c r="T83" s="395"/>
      <c r="U83" s="395"/>
      <c r="V83" s="148"/>
    </row>
    <row r="84" spans="6:22" x14ac:dyDescent="0.3">
      <c r="F84" s="395"/>
      <c r="G84" s="395"/>
      <c r="H84" s="395"/>
      <c r="I84" s="395"/>
      <c r="J84" s="395"/>
      <c r="K84" s="395"/>
      <c r="L84" s="395"/>
      <c r="M84" s="395"/>
      <c r="N84" s="395"/>
      <c r="O84" s="395"/>
      <c r="P84" s="395"/>
      <c r="Q84" s="395"/>
      <c r="R84" s="395"/>
      <c r="S84" s="395"/>
      <c r="T84" s="395"/>
      <c r="U84" s="395"/>
      <c r="V84" s="148"/>
    </row>
    <row r="85" spans="6:22" x14ac:dyDescent="0.3">
      <c r="F85" s="148"/>
      <c r="G85" s="148"/>
      <c r="H85" s="148"/>
      <c r="I85" s="148"/>
      <c r="J85" s="148"/>
      <c r="K85" s="148"/>
      <c r="L85" s="148"/>
      <c r="M85" s="148"/>
      <c r="N85" s="148"/>
      <c r="O85" s="148"/>
      <c r="P85" s="148"/>
      <c r="Q85" s="148"/>
      <c r="R85" s="148"/>
      <c r="S85" s="148"/>
      <c r="T85" s="148"/>
      <c r="U85" s="148"/>
      <c r="V85" s="148"/>
    </row>
    <row r="86" spans="6:22" x14ac:dyDescent="0.3">
      <c r="F86" s="27" t="s">
        <v>205</v>
      </c>
      <c r="G86" s="28"/>
      <c r="H86" s="28"/>
      <c r="I86" s="28"/>
      <c r="J86" s="28"/>
      <c r="K86" s="28"/>
      <c r="L86" s="28"/>
      <c r="M86" s="28"/>
      <c r="N86" s="28"/>
      <c r="O86" s="28"/>
      <c r="P86" s="28"/>
      <c r="Q86" s="28"/>
      <c r="R86" s="28"/>
      <c r="S86" s="28"/>
      <c r="T86" s="28"/>
      <c r="U86" s="148"/>
      <c r="V86" s="148"/>
    </row>
    <row r="87" spans="6:22" x14ac:dyDescent="0.3">
      <c r="F87" s="546" t="s">
        <v>17</v>
      </c>
      <c r="G87" s="546"/>
      <c r="H87" s="546"/>
      <c r="I87" s="546"/>
      <c r="J87" s="546" t="s">
        <v>18</v>
      </c>
      <c r="K87" s="546"/>
      <c r="L87" s="546"/>
      <c r="M87" s="546"/>
      <c r="N87" s="546"/>
      <c r="O87" s="546" t="s">
        <v>19</v>
      </c>
      <c r="P87" s="546"/>
      <c r="Q87" s="546"/>
      <c r="R87" s="546"/>
      <c r="S87" s="546"/>
      <c r="T87" s="546"/>
      <c r="U87" s="546"/>
      <c r="V87" s="148"/>
    </row>
    <row r="88" spans="6:22" ht="49.5" customHeight="1" x14ac:dyDescent="0.3">
      <c r="F88" s="543" t="s">
        <v>28</v>
      </c>
      <c r="G88" s="543"/>
      <c r="H88" s="543"/>
      <c r="I88" s="543"/>
      <c r="J88" s="544" t="s">
        <v>29</v>
      </c>
      <c r="K88" s="544"/>
      <c r="L88" s="544"/>
      <c r="M88" s="544"/>
      <c r="N88" s="544"/>
      <c r="O88" s="547" t="s">
        <v>1660</v>
      </c>
      <c r="P88" s="545"/>
      <c r="Q88" s="545"/>
      <c r="R88" s="545"/>
      <c r="S88" s="545"/>
      <c r="T88" s="545"/>
      <c r="U88" s="545"/>
      <c r="V88" s="148"/>
    </row>
    <row r="89" spans="6:22" ht="51" customHeight="1" x14ac:dyDescent="0.3">
      <c r="F89" s="543" t="s">
        <v>30</v>
      </c>
      <c r="G89" s="543"/>
      <c r="H89" s="543"/>
      <c r="I89" s="543"/>
      <c r="J89" s="544" t="s">
        <v>31</v>
      </c>
      <c r="K89" s="544"/>
      <c r="L89" s="544"/>
      <c r="M89" s="544"/>
      <c r="N89" s="544"/>
      <c r="O89" s="545" t="s">
        <v>1661</v>
      </c>
      <c r="P89" s="545"/>
      <c r="Q89" s="545"/>
      <c r="R89" s="545"/>
      <c r="S89" s="545"/>
      <c r="T89" s="545"/>
      <c r="U89" s="545"/>
      <c r="V89" s="148"/>
    </row>
    <row r="90" spans="6:22" ht="51" customHeight="1" x14ac:dyDescent="0.3">
      <c r="F90" s="543" t="s">
        <v>1662</v>
      </c>
      <c r="G90" s="543"/>
      <c r="H90" s="543"/>
      <c r="I90" s="543"/>
      <c r="J90" s="544" t="s">
        <v>1839</v>
      </c>
      <c r="K90" s="544"/>
      <c r="L90" s="544"/>
      <c r="M90" s="544"/>
      <c r="N90" s="544"/>
      <c r="O90" s="545" t="s">
        <v>1664</v>
      </c>
      <c r="P90" s="545"/>
      <c r="Q90" s="545"/>
      <c r="R90" s="545"/>
      <c r="S90" s="545"/>
      <c r="T90" s="545"/>
      <c r="U90" s="545"/>
      <c r="V90" s="319"/>
    </row>
    <row r="91" spans="6:22" ht="36" customHeight="1" x14ac:dyDescent="0.3">
      <c r="F91" s="543" t="s">
        <v>1663</v>
      </c>
      <c r="G91" s="543"/>
      <c r="H91" s="543"/>
      <c r="I91" s="543"/>
      <c r="J91" s="544" t="s">
        <v>32</v>
      </c>
      <c r="K91" s="544"/>
      <c r="L91" s="544"/>
      <c r="M91" s="544"/>
      <c r="N91" s="544"/>
      <c r="O91" s="545" t="s">
        <v>34</v>
      </c>
      <c r="P91" s="545"/>
      <c r="Q91" s="545"/>
      <c r="R91" s="545"/>
      <c r="S91" s="545"/>
      <c r="T91" s="545"/>
      <c r="U91" s="545"/>
      <c r="V91" s="148"/>
    </row>
    <row r="92" spans="6:22" ht="40.5" customHeight="1" x14ac:dyDescent="0.3">
      <c r="F92" s="543" t="s">
        <v>33</v>
      </c>
      <c r="G92" s="543"/>
      <c r="H92" s="543"/>
      <c r="I92" s="543"/>
      <c r="J92" s="544" t="s">
        <v>926</v>
      </c>
      <c r="K92" s="544"/>
      <c r="L92" s="544"/>
      <c r="M92" s="544"/>
      <c r="N92" s="544"/>
      <c r="O92" s="545" t="s">
        <v>35</v>
      </c>
      <c r="P92" s="545"/>
      <c r="Q92" s="545"/>
      <c r="R92" s="545"/>
      <c r="S92" s="545"/>
      <c r="T92" s="545"/>
      <c r="U92" s="545"/>
      <c r="V92" s="148"/>
    </row>
    <row r="93" spans="6:22" ht="38.25" customHeight="1" x14ac:dyDescent="0.3">
      <c r="F93" s="543" t="s">
        <v>922</v>
      </c>
      <c r="G93" s="543"/>
      <c r="H93" s="543"/>
      <c r="I93" s="543"/>
      <c r="J93" s="544" t="s">
        <v>923</v>
      </c>
      <c r="K93" s="544"/>
      <c r="L93" s="544"/>
      <c r="M93" s="544"/>
      <c r="N93" s="544"/>
      <c r="O93" s="545" t="s">
        <v>38</v>
      </c>
      <c r="P93" s="545"/>
      <c r="Q93" s="545"/>
      <c r="R93" s="545"/>
      <c r="S93" s="545"/>
      <c r="T93" s="545"/>
      <c r="U93" s="545"/>
      <c r="V93" s="148"/>
    </row>
    <row r="94" spans="6:22" ht="38.25" customHeight="1" x14ac:dyDescent="0.3">
      <c r="F94" s="543" t="s">
        <v>924</v>
      </c>
      <c r="G94" s="543"/>
      <c r="H94" s="543"/>
      <c r="I94" s="543"/>
      <c r="J94" s="544" t="s">
        <v>925</v>
      </c>
      <c r="K94" s="544"/>
      <c r="L94" s="544"/>
      <c r="M94" s="544"/>
      <c r="N94" s="544"/>
      <c r="O94" s="545" t="s">
        <v>36</v>
      </c>
      <c r="P94" s="545"/>
      <c r="Q94" s="545"/>
      <c r="R94" s="545"/>
      <c r="S94" s="545"/>
      <c r="T94" s="545"/>
      <c r="U94" s="545"/>
      <c r="V94" s="148"/>
    </row>
    <row r="95" spans="6:22" ht="25.5" customHeight="1" x14ac:dyDescent="0.3">
      <c r="F95" s="543" t="s">
        <v>1665</v>
      </c>
      <c r="G95" s="543"/>
      <c r="H95" s="543"/>
      <c r="I95" s="543"/>
      <c r="J95" s="544" t="s">
        <v>1667</v>
      </c>
      <c r="K95" s="544"/>
      <c r="L95" s="544"/>
      <c r="M95" s="544"/>
      <c r="N95" s="544"/>
      <c r="O95" s="545" t="s">
        <v>1666</v>
      </c>
      <c r="P95" s="545"/>
      <c r="Q95" s="545"/>
      <c r="R95" s="545"/>
      <c r="S95" s="545"/>
      <c r="T95" s="545"/>
      <c r="U95" s="545"/>
      <c r="V95" s="148"/>
    </row>
    <row r="96" spans="6:22" ht="22.5" customHeight="1" x14ac:dyDescent="0.3">
      <c r="F96" s="543" t="s">
        <v>1668</v>
      </c>
      <c r="G96" s="543"/>
      <c r="H96" s="543"/>
      <c r="I96" s="543"/>
      <c r="J96" s="544" t="s">
        <v>1669</v>
      </c>
      <c r="K96" s="544"/>
      <c r="L96" s="544"/>
      <c r="M96" s="544"/>
      <c r="N96" s="544"/>
      <c r="O96" s="545" t="s">
        <v>1670</v>
      </c>
      <c r="P96" s="545"/>
      <c r="Q96" s="545"/>
      <c r="R96" s="545"/>
      <c r="S96" s="545"/>
      <c r="T96" s="545"/>
      <c r="U96" s="545"/>
    </row>
  </sheetData>
  <mergeCells count="55">
    <mergeCell ref="F9:T15"/>
    <mergeCell ref="F17:T41"/>
    <mergeCell ref="F61:U65"/>
    <mergeCell ref="B26:D26"/>
    <mergeCell ref="B21:D21"/>
    <mergeCell ref="B22:D22"/>
    <mergeCell ref="B23:D23"/>
    <mergeCell ref="B24:D24"/>
    <mergeCell ref="B25:D25"/>
    <mergeCell ref="B27:D27"/>
    <mergeCell ref="B28:D28"/>
    <mergeCell ref="B29:D29"/>
    <mergeCell ref="B30:D30"/>
    <mergeCell ref="F74:U84"/>
    <mergeCell ref="F87:I87"/>
    <mergeCell ref="J87:N87"/>
    <mergeCell ref="H70:K70"/>
    <mergeCell ref="H68:K68"/>
    <mergeCell ref="N67:U68"/>
    <mergeCell ref="N69:O69"/>
    <mergeCell ref="T69:U69"/>
    <mergeCell ref="R69:S69"/>
    <mergeCell ref="P69:Q69"/>
    <mergeCell ref="N70:O70"/>
    <mergeCell ref="P70:Q70"/>
    <mergeCell ref="R70:S70"/>
    <mergeCell ref="T70:U70"/>
    <mergeCell ref="F91:I91"/>
    <mergeCell ref="J91:N91"/>
    <mergeCell ref="F88:I88"/>
    <mergeCell ref="J88:N88"/>
    <mergeCell ref="F89:I89"/>
    <mergeCell ref="J89:N89"/>
    <mergeCell ref="J92:N92"/>
    <mergeCell ref="O87:U87"/>
    <mergeCell ref="O88:U88"/>
    <mergeCell ref="O89:U89"/>
    <mergeCell ref="O91:U91"/>
    <mergeCell ref="O92:U92"/>
    <mergeCell ref="F96:I96"/>
    <mergeCell ref="J96:N96"/>
    <mergeCell ref="O96:U96"/>
    <mergeCell ref="F90:I90"/>
    <mergeCell ref="J90:N90"/>
    <mergeCell ref="O90:U90"/>
    <mergeCell ref="F95:I95"/>
    <mergeCell ref="J95:N95"/>
    <mergeCell ref="O95:U95"/>
    <mergeCell ref="F93:I93"/>
    <mergeCell ref="J93:N93"/>
    <mergeCell ref="O93:U93"/>
    <mergeCell ref="F94:I94"/>
    <mergeCell ref="J94:N94"/>
    <mergeCell ref="O94:U94"/>
    <mergeCell ref="F92:I92"/>
  </mergeCells>
  <hyperlinks>
    <hyperlink ref="O88" r:id="rId1" location="Description" xr:uid="{00000000-0004-0000-0700-000000000000}"/>
    <hyperlink ref="O89" r:id="rId2" display="https://www.ons.gov.uk/releases/ukenvironmentalaccounts2016" xr:uid="{00000000-0004-0000-0700-000001000000}"/>
    <hyperlink ref="O93" r:id="rId3" xr:uid="{00000000-0004-0000-0700-000002000000}"/>
    <hyperlink ref="O94" r:id="rId4" xr:uid="{00000000-0004-0000-0700-000003000000}"/>
    <hyperlink ref="B30:D30" location="'Health &amp; Wellbeing'!A1" display="Health &amp; Wellbeing" xr:uid="{00000000-0004-0000-0700-000004000000}"/>
    <hyperlink ref="B26:D26" location="Comfort!A1" display="Comfort" xr:uid="{00000000-0004-0000-0700-000005000000}"/>
    <hyperlink ref="B24:D24" location="'Air Quality'!A1" display="Air Quality" xr:uid="{00000000-0004-0000-0700-000006000000}"/>
    <hyperlink ref="B23:D23" location="'Carbon Emissions'!A1" display="Carbon Emissions" xr:uid="{00000000-0004-0000-0700-000007000000}"/>
    <hyperlink ref="B22:D22" location="'Energy Usage'!A1" display="Energy Usage" xr:uid="{00000000-0004-0000-0700-000008000000}"/>
    <hyperlink ref="B25:D25" location="'Natural Assets'!A1" display="Natural Assets" xr:uid="{00000000-0004-0000-0700-000009000000}"/>
    <hyperlink ref="B27:D27" location="'Economic Growth'!A1" display="Economic Growth" xr:uid="{00000000-0004-0000-0700-00000A000000}"/>
    <hyperlink ref="B28:D28" location="'Energy Security'!A1" display="Energy Security" xr:uid="{00000000-0004-0000-0700-00000B000000}"/>
    <hyperlink ref="B29:D29" location="'Fuel Poverty'!A1" display="Fuel Poverty" xr:uid="{00000000-0004-0000-0700-00000C000000}"/>
    <hyperlink ref="O91:U91" r:id="rId5" display="https://www.ons.gov.uk/economy/environmentalaccounts/bulletins/uknaturalcapital/monetaryestimates2016" xr:uid="{00000000-0004-0000-0700-00000D000000}"/>
    <hyperlink ref="O92:U92" r:id="rId6" display="http://thelandtrust.org.uk/wp-content/uploads/2016/01/Perceptions-Survey-and-Social-Value-Study-2015.pdf" xr:uid="{00000000-0004-0000-0700-00000F000000}"/>
    <hyperlink ref="O88:U88" r:id="rId7" location="Description" display="http://sciencesearch.defra.gov.uk/Default.aspx?Menu=Menu&amp;Module=More&amp;Location=None&amp;Completed=0&amp;ProjectID=19514#Description" xr:uid="{FD33905F-D7DC-4081-B58A-6044DA0912B3}"/>
    <hyperlink ref="O89:U89" r:id="rId8" display="https://www.ons.gov.uk/economy/environmentalaccounts" xr:uid="{6CA2A48E-2976-4981-AF14-04DB9E597F97}"/>
    <hyperlink ref="O90:U90" r:id="rId9" display="https://www.ons.gov.uk/economy/environmentalaccounts/bulletins/uknaturalcapital/previousReleases" xr:uid="{9D43CA31-23B9-4D3D-8878-FCA31B9B2438}"/>
    <hyperlink ref="O95:U95" r:id="rId10" display="https://www.gov.uk/government/publications/final-report-the-economics-of-biodiversity-the-dasgupta-review" xr:uid="{44EC2195-B7D9-48AE-B853-0BACFC55388E}"/>
    <hyperlink ref="O96:U96" r:id="rId11" display="https://www.gov.uk/guidance/enabling-a-natural-capital-approach-enca" xr:uid="{FAC78752-8999-484D-9E08-4EA36BBEC636}"/>
  </hyperlinks>
  <pageMargins left="0.7" right="0.7" top="0.75" bottom="0.75" header="0.3" footer="0.3"/>
  <drawing r:id="rId1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'EFTEC lookups'!$A$2:$A$9</xm:f>
          </x14:formula1>
          <xm:sqref>H68:H69</xm:sqref>
        </x14:dataValidation>
        <x14:dataValidation type="list" allowBlank="1" showInputMessage="1" showErrorMessage="1" xr:uid="{00000000-0002-0000-0700-000001000000}">
          <x14:formula1>
            <xm:f>'EFTEC lookups'!$A$12:$A$28</xm:f>
          </x14:formula1>
          <xm:sqref>H70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0"/>
  </sheetPr>
  <dimension ref="A1:O83"/>
  <sheetViews>
    <sheetView zoomScale="84" zoomScaleNormal="84" workbookViewId="0">
      <selection activeCell="B111" sqref="B111"/>
    </sheetView>
  </sheetViews>
  <sheetFormatPr defaultRowHeight="14.4" x14ac:dyDescent="0.3"/>
  <cols>
    <col min="1" max="1" width="19.6640625" customWidth="1"/>
    <col min="2" max="2" width="18.6640625" customWidth="1"/>
    <col min="3" max="3" width="19.33203125" customWidth="1"/>
    <col min="4" max="4" width="18.88671875" customWidth="1"/>
    <col min="5" max="5" width="16" customWidth="1"/>
    <col min="6" max="6" width="16.5546875" customWidth="1"/>
    <col min="7" max="7" width="11.44140625" customWidth="1"/>
  </cols>
  <sheetData>
    <row r="1" spans="1:14" x14ac:dyDescent="0.3">
      <c r="A1" s="571" t="s">
        <v>825</v>
      </c>
      <c r="B1" s="571" t="s">
        <v>823</v>
      </c>
      <c r="C1" s="572" t="s">
        <v>824</v>
      </c>
      <c r="D1" s="570" t="s">
        <v>728</v>
      </c>
      <c r="E1" s="570" t="s">
        <v>729</v>
      </c>
      <c r="F1" s="570" t="s">
        <v>730</v>
      </c>
      <c r="G1" s="570" t="s">
        <v>731</v>
      </c>
      <c r="H1" s="570"/>
      <c r="I1" s="570"/>
      <c r="J1" s="570" t="s">
        <v>255</v>
      </c>
    </row>
    <row r="2" spans="1:14" x14ac:dyDescent="0.3">
      <c r="A2" s="571"/>
      <c r="B2" s="571"/>
      <c r="C2" s="573"/>
      <c r="D2" s="570"/>
      <c r="E2" s="570"/>
      <c r="F2" s="570"/>
      <c r="G2" s="165" t="s">
        <v>72</v>
      </c>
      <c r="H2" s="165" t="s">
        <v>73</v>
      </c>
      <c r="I2" s="165" t="s">
        <v>74</v>
      </c>
      <c r="J2" s="570"/>
      <c r="L2" t="str">
        <f>VLOOKUP('Natural Assets'!H68,'EFTEC lookups'!A2:B9,2,FALSE)</f>
        <v>CM</v>
      </c>
      <c r="M2">
        <f>VLOOKUP('Natural Assets'!H70,'EFTEC lookups'!A12:B28,2,FALSE)</f>
        <v>2</v>
      </c>
      <c r="N2" t="str">
        <f>CONCATENATE(L2,M2)</f>
        <v>CM2</v>
      </c>
    </row>
    <row r="3" spans="1:14" ht="86.4" x14ac:dyDescent="0.3">
      <c r="A3" s="175" t="s">
        <v>827</v>
      </c>
      <c r="B3" s="175" t="s">
        <v>826</v>
      </c>
      <c r="C3" s="175">
        <v>14</v>
      </c>
      <c r="D3" s="166" t="s">
        <v>732</v>
      </c>
      <c r="E3" s="166" t="s">
        <v>732</v>
      </c>
      <c r="F3" s="166" t="s">
        <v>733</v>
      </c>
      <c r="G3" s="167" t="s">
        <v>734</v>
      </c>
      <c r="H3" s="167" t="s">
        <v>735</v>
      </c>
      <c r="I3" s="167" t="s">
        <v>736</v>
      </c>
      <c r="J3" s="167" t="s">
        <v>737</v>
      </c>
    </row>
    <row r="4" spans="1:14" ht="72" x14ac:dyDescent="0.3">
      <c r="A4" s="175" t="s">
        <v>829</v>
      </c>
      <c r="B4" s="175" t="s">
        <v>828</v>
      </c>
      <c r="C4" s="175">
        <v>14</v>
      </c>
      <c r="D4" s="166" t="s">
        <v>738</v>
      </c>
      <c r="E4" s="166" t="s">
        <v>739</v>
      </c>
      <c r="F4" s="166" t="s">
        <v>733</v>
      </c>
      <c r="G4" s="167" t="s">
        <v>740</v>
      </c>
      <c r="H4" s="167" t="s">
        <v>239</v>
      </c>
      <c r="I4" s="167" t="s">
        <v>741</v>
      </c>
      <c r="J4" s="167" t="s">
        <v>737</v>
      </c>
    </row>
    <row r="5" spans="1:14" ht="72" x14ac:dyDescent="0.3">
      <c r="A5" s="175" t="s">
        <v>831</v>
      </c>
      <c r="B5" s="175" t="s">
        <v>830</v>
      </c>
      <c r="C5" s="175">
        <v>14</v>
      </c>
      <c r="D5" s="166" t="s">
        <v>742</v>
      </c>
      <c r="E5" s="166" t="s">
        <v>739</v>
      </c>
      <c r="F5" s="166" t="s">
        <v>733</v>
      </c>
      <c r="G5" s="167" t="s">
        <v>740</v>
      </c>
      <c r="H5" s="167" t="s">
        <v>239</v>
      </c>
      <c r="I5" s="167" t="s">
        <v>741</v>
      </c>
      <c r="J5" s="167" t="s">
        <v>737</v>
      </c>
    </row>
    <row r="6" spans="1:14" ht="86.4" x14ac:dyDescent="0.3">
      <c r="A6" s="175" t="s">
        <v>833</v>
      </c>
      <c r="B6" s="175" t="s">
        <v>832</v>
      </c>
      <c r="C6" s="175">
        <v>14</v>
      </c>
      <c r="D6" s="166" t="s">
        <v>743</v>
      </c>
      <c r="E6" s="166" t="s">
        <v>743</v>
      </c>
      <c r="F6" s="166" t="s">
        <v>733</v>
      </c>
      <c r="G6" s="166" t="s">
        <v>744</v>
      </c>
      <c r="H6" s="167" t="s">
        <v>239</v>
      </c>
      <c r="I6" s="167" t="s">
        <v>745</v>
      </c>
      <c r="J6" s="167" t="s">
        <v>737</v>
      </c>
    </row>
    <row r="7" spans="1:14" ht="72" x14ac:dyDescent="0.3">
      <c r="A7" s="175" t="s">
        <v>835</v>
      </c>
      <c r="B7" s="175" t="s">
        <v>834</v>
      </c>
      <c r="C7" s="175">
        <v>14</v>
      </c>
      <c r="D7" s="166" t="s">
        <v>746</v>
      </c>
      <c r="E7" s="166" t="s">
        <v>739</v>
      </c>
      <c r="F7" s="166" t="s">
        <v>733</v>
      </c>
      <c r="G7" s="167" t="s">
        <v>740</v>
      </c>
      <c r="H7" s="167" t="s">
        <v>239</v>
      </c>
      <c r="I7" s="167" t="s">
        <v>741</v>
      </c>
      <c r="J7" s="167" t="s">
        <v>737</v>
      </c>
    </row>
    <row r="8" spans="1:14" ht="86.4" x14ac:dyDescent="0.3">
      <c r="A8" s="175" t="s">
        <v>837</v>
      </c>
      <c r="B8" s="175" t="s">
        <v>836</v>
      </c>
      <c r="C8" s="175">
        <v>14</v>
      </c>
      <c r="D8" s="166" t="s">
        <v>747</v>
      </c>
      <c r="E8" s="166" t="s">
        <v>747</v>
      </c>
      <c r="F8" s="166" t="s">
        <v>733</v>
      </c>
      <c r="G8" s="167" t="s">
        <v>734</v>
      </c>
      <c r="H8" s="167" t="s">
        <v>748</v>
      </c>
      <c r="I8" s="167" t="s">
        <v>749</v>
      </c>
      <c r="J8" s="167" t="s">
        <v>737</v>
      </c>
    </row>
    <row r="9" spans="1:14" ht="86.4" x14ac:dyDescent="0.3">
      <c r="A9" s="175" t="s">
        <v>839</v>
      </c>
      <c r="B9" s="175" t="s">
        <v>838</v>
      </c>
      <c r="C9" s="175">
        <v>17</v>
      </c>
      <c r="D9" s="166" t="s">
        <v>750</v>
      </c>
      <c r="E9" s="166" t="s">
        <v>751</v>
      </c>
      <c r="F9" s="166" t="s">
        <v>752</v>
      </c>
      <c r="G9" s="167" t="s">
        <v>753</v>
      </c>
      <c r="H9" s="167" t="s">
        <v>754</v>
      </c>
      <c r="I9" s="167" t="s">
        <v>755</v>
      </c>
      <c r="J9" s="167" t="s">
        <v>756</v>
      </c>
    </row>
    <row r="10" spans="1:14" ht="86.4" x14ac:dyDescent="0.3">
      <c r="A10" s="175" t="s">
        <v>840</v>
      </c>
      <c r="B10" s="175" t="s">
        <v>832</v>
      </c>
      <c r="C10" s="175">
        <v>17</v>
      </c>
      <c r="D10" s="166" t="s">
        <v>743</v>
      </c>
      <c r="E10" s="166" t="s">
        <v>743</v>
      </c>
      <c r="F10" s="166" t="s">
        <v>752</v>
      </c>
      <c r="G10" s="167" t="s">
        <v>753</v>
      </c>
      <c r="H10" s="167" t="s">
        <v>754</v>
      </c>
      <c r="I10" s="167" t="s">
        <v>755</v>
      </c>
      <c r="J10" s="167" t="s">
        <v>756</v>
      </c>
    </row>
    <row r="11" spans="1:14" ht="86.4" x14ac:dyDescent="0.3">
      <c r="A11" s="175" t="s">
        <v>841</v>
      </c>
      <c r="B11" s="175" t="s">
        <v>826</v>
      </c>
      <c r="C11" s="175">
        <v>17</v>
      </c>
      <c r="D11" s="166" t="s">
        <v>732</v>
      </c>
      <c r="E11" s="166" t="s">
        <v>732</v>
      </c>
      <c r="F11" s="166" t="s">
        <v>752</v>
      </c>
      <c r="G11" s="167" t="s">
        <v>757</v>
      </c>
      <c r="H11" s="167" t="s">
        <v>239</v>
      </c>
      <c r="I11" s="167" t="s">
        <v>758</v>
      </c>
      <c r="J11" s="167" t="s">
        <v>756</v>
      </c>
    </row>
    <row r="12" spans="1:14" ht="100.8" x14ac:dyDescent="0.3">
      <c r="A12" s="175" t="s">
        <v>843</v>
      </c>
      <c r="B12" s="175" t="s">
        <v>842</v>
      </c>
      <c r="C12" s="175">
        <v>14</v>
      </c>
      <c r="D12" s="168" t="s">
        <v>759</v>
      </c>
      <c r="E12" s="168" t="s">
        <v>759</v>
      </c>
      <c r="F12" s="169" t="s">
        <v>733</v>
      </c>
      <c r="G12" s="170" t="s">
        <v>734</v>
      </c>
      <c r="H12" s="170" t="s">
        <v>760</v>
      </c>
      <c r="I12" s="170" t="s">
        <v>761</v>
      </c>
      <c r="J12" s="170" t="s">
        <v>737</v>
      </c>
    </row>
    <row r="13" spans="1:14" ht="131.4" x14ac:dyDescent="0.3">
      <c r="A13" s="175" t="s">
        <v>844</v>
      </c>
      <c r="B13" s="175" t="s">
        <v>832</v>
      </c>
      <c r="C13" s="175">
        <v>15</v>
      </c>
      <c r="D13" s="169" t="s">
        <v>743</v>
      </c>
      <c r="E13" s="169" t="s">
        <v>743</v>
      </c>
      <c r="F13" s="169" t="s">
        <v>762</v>
      </c>
      <c r="G13" s="170" t="s">
        <v>822</v>
      </c>
      <c r="H13" s="170" t="s">
        <v>821</v>
      </c>
      <c r="I13" s="170" t="s">
        <v>821</v>
      </c>
      <c r="J13" s="170" t="s">
        <v>763</v>
      </c>
    </row>
    <row r="14" spans="1:14" ht="43.2" x14ac:dyDescent="0.3">
      <c r="A14" s="175" t="s">
        <v>845</v>
      </c>
      <c r="B14" s="175" t="s">
        <v>832</v>
      </c>
      <c r="C14" s="175">
        <v>8</v>
      </c>
      <c r="D14" s="169" t="s">
        <v>743</v>
      </c>
      <c r="E14" s="169" t="s">
        <v>743</v>
      </c>
      <c r="F14" s="169" t="s">
        <v>764</v>
      </c>
      <c r="G14" s="170" t="s">
        <v>239</v>
      </c>
      <c r="H14" s="170" t="s">
        <v>765</v>
      </c>
      <c r="I14" s="170" t="s">
        <v>239</v>
      </c>
      <c r="J14" s="170" t="s">
        <v>766</v>
      </c>
    </row>
    <row r="15" spans="1:14" ht="57.6" x14ac:dyDescent="0.3">
      <c r="A15" s="175" t="s">
        <v>846</v>
      </c>
      <c r="B15" s="175" t="s">
        <v>842</v>
      </c>
      <c r="C15" s="175">
        <v>8</v>
      </c>
      <c r="D15" s="169" t="s">
        <v>759</v>
      </c>
      <c r="E15" s="169" t="s">
        <v>759</v>
      </c>
      <c r="F15" s="169" t="s">
        <v>764</v>
      </c>
      <c r="G15" s="170" t="s">
        <v>767</v>
      </c>
      <c r="H15" s="170" t="s">
        <v>768</v>
      </c>
      <c r="I15" s="170" t="s">
        <v>769</v>
      </c>
      <c r="J15" s="170" t="s">
        <v>770</v>
      </c>
    </row>
    <row r="16" spans="1:14" ht="43.2" x14ac:dyDescent="0.3">
      <c r="A16" s="175" t="s">
        <v>847</v>
      </c>
      <c r="B16" s="175" t="s">
        <v>836</v>
      </c>
      <c r="C16" s="175">
        <v>7</v>
      </c>
      <c r="D16" s="171" t="s">
        <v>747</v>
      </c>
      <c r="E16" s="169" t="s">
        <v>747</v>
      </c>
      <c r="F16" s="169" t="s">
        <v>771</v>
      </c>
      <c r="G16" s="169" t="s">
        <v>772</v>
      </c>
      <c r="H16" s="170" t="s">
        <v>773</v>
      </c>
      <c r="I16" s="170" t="s">
        <v>774</v>
      </c>
      <c r="J16" s="170" t="s">
        <v>775</v>
      </c>
    </row>
    <row r="17" spans="1:10" ht="43.2" x14ac:dyDescent="0.3">
      <c r="A17" s="175" t="s">
        <v>848</v>
      </c>
      <c r="B17" s="175" t="s">
        <v>830</v>
      </c>
      <c r="C17" s="175">
        <v>10</v>
      </c>
      <c r="D17" s="169" t="s">
        <v>742</v>
      </c>
      <c r="E17" s="169" t="s">
        <v>742</v>
      </c>
      <c r="F17" s="169" t="s">
        <v>776</v>
      </c>
      <c r="G17" s="170" t="s">
        <v>777</v>
      </c>
      <c r="H17" s="170" t="s">
        <v>778</v>
      </c>
      <c r="I17" s="170" t="s">
        <v>779</v>
      </c>
      <c r="J17" s="170" t="s">
        <v>780</v>
      </c>
    </row>
    <row r="18" spans="1:10" ht="43.2" x14ac:dyDescent="0.3">
      <c r="A18" s="175" t="s">
        <v>849</v>
      </c>
      <c r="B18" s="175" t="s">
        <v>830</v>
      </c>
      <c r="C18" s="175">
        <v>9</v>
      </c>
      <c r="D18" s="169" t="s">
        <v>742</v>
      </c>
      <c r="E18" s="169" t="s">
        <v>742</v>
      </c>
      <c r="F18" s="169" t="s">
        <v>781</v>
      </c>
      <c r="G18" s="170" t="s">
        <v>782</v>
      </c>
      <c r="H18" s="170" t="s">
        <v>778</v>
      </c>
      <c r="I18" s="170" t="s">
        <v>783</v>
      </c>
      <c r="J18" s="170" t="s">
        <v>766</v>
      </c>
    </row>
    <row r="19" spans="1:10" ht="57.6" x14ac:dyDescent="0.3">
      <c r="A19" s="175" t="s">
        <v>850</v>
      </c>
      <c r="B19" s="175" t="s">
        <v>834</v>
      </c>
      <c r="C19" s="175">
        <v>6</v>
      </c>
      <c r="D19" s="169" t="s">
        <v>746</v>
      </c>
      <c r="E19" s="169" t="s">
        <v>746</v>
      </c>
      <c r="F19" s="169" t="s">
        <v>784</v>
      </c>
      <c r="G19" s="172" t="s">
        <v>239</v>
      </c>
      <c r="H19" s="170" t="s">
        <v>785</v>
      </c>
      <c r="I19" s="172" t="s">
        <v>239</v>
      </c>
      <c r="J19" s="170" t="s">
        <v>786</v>
      </c>
    </row>
    <row r="20" spans="1:10" ht="43.2" x14ac:dyDescent="0.3">
      <c r="A20" s="175" t="s">
        <v>851</v>
      </c>
      <c r="B20" s="175" t="s">
        <v>828</v>
      </c>
      <c r="C20" s="175">
        <v>8</v>
      </c>
      <c r="D20" s="169" t="s">
        <v>738</v>
      </c>
      <c r="E20" s="169" t="s">
        <v>738</v>
      </c>
      <c r="F20" s="169" t="s">
        <v>764</v>
      </c>
      <c r="G20" s="170" t="s">
        <v>787</v>
      </c>
      <c r="H20" s="170" t="s">
        <v>778</v>
      </c>
      <c r="I20" s="170" t="s">
        <v>779</v>
      </c>
      <c r="J20" s="170" t="s">
        <v>780</v>
      </c>
    </row>
    <row r="21" spans="1:10" ht="145.80000000000001" x14ac:dyDescent="0.3">
      <c r="A21" s="175" t="s">
        <v>852</v>
      </c>
      <c r="B21" s="175" t="s">
        <v>842</v>
      </c>
      <c r="C21" s="175">
        <v>6</v>
      </c>
      <c r="D21" s="169" t="s">
        <v>759</v>
      </c>
      <c r="E21" s="169" t="s">
        <v>788</v>
      </c>
      <c r="F21" s="169" t="s">
        <v>784</v>
      </c>
      <c r="G21" s="170" t="s">
        <v>239</v>
      </c>
      <c r="H21" s="170" t="s">
        <v>789</v>
      </c>
      <c r="I21" s="173" t="s">
        <v>239</v>
      </c>
      <c r="J21" s="170" t="s">
        <v>790</v>
      </c>
    </row>
    <row r="22" spans="1:10" ht="145.19999999999999" x14ac:dyDescent="0.3">
      <c r="A22" s="175" t="s">
        <v>853</v>
      </c>
      <c r="B22" s="175" t="s">
        <v>838</v>
      </c>
      <c r="C22" s="175">
        <v>6</v>
      </c>
      <c r="D22" s="169" t="s">
        <v>750</v>
      </c>
      <c r="E22" s="169" t="s">
        <v>788</v>
      </c>
      <c r="F22" s="169" t="s">
        <v>784</v>
      </c>
      <c r="G22" s="170" t="s">
        <v>239</v>
      </c>
      <c r="H22" s="170" t="s">
        <v>789</v>
      </c>
      <c r="I22" s="173" t="s">
        <v>239</v>
      </c>
      <c r="J22" s="170" t="s">
        <v>791</v>
      </c>
    </row>
    <row r="23" spans="1:10" ht="145.80000000000001" x14ac:dyDescent="0.3">
      <c r="A23" s="175" t="s">
        <v>854</v>
      </c>
      <c r="B23" s="175" t="s">
        <v>832</v>
      </c>
      <c r="C23" s="175">
        <v>6</v>
      </c>
      <c r="D23" s="169" t="s">
        <v>743</v>
      </c>
      <c r="E23" s="169" t="s">
        <v>788</v>
      </c>
      <c r="F23" s="169" t="s">
        <v>784</v>
      </c>
      <c r="G23" s="170" t="s">
        <v>239</v>
      </c>
      <c r="H23" s="170" t="s">
        <v>792</v>
      </c>
      <c r="I23" s="173" t="s">
        <v>239</v>
      </c>
      <c r="J23" s="170" t="s">
        <v>790</v>
      </c>
    </row>
    <row r="24" spans="1:10" ht="145.80000000000001" x14ac:dyDescent="0.3">
      <c r="A24" s="175" t="s">
        <v>855</v>
      </c>
      <c r="B24" s="175" t="s">
        <v>826</v>
      </c>
      <c r="C24" s="175">
        <v>6</v>
      </c>
      <c r="D24" s="169" t="s">
        <v>732</v>
      </c>
      <c r="E24" s="169" t="s">
        <v>788</v>
      </c>
      <c r="F24" s="169" t="s">
        <v>784</v>
      </c>
      <c r="G24" s="170" t="s">
        <v>239</v>
      </c>
      <c r="H24" s="170" t="s">
        <v>793</v>
      </c>
      <c r="I24" s="173" t="s">
        <v>239</v>
      </c>
      <c r="J24" s="170" t="s">
        <v>790</v>
      </c>
    </row>
    <row r="25" spans="1:10" ht="145.80000000000001" x14ac:dyDescent="0.3">
      <c r="A25" s="175" t="s">
        <v>856</v>
      </c>
      <c r="B25" s="175" t="s">
        <v>830</v>
      </c>
      <c r="C25" s="175">
        <v>6</v>
      </c>
      <c r="D25" s="169" t="s">
        <v>742</v>
      </c>
      <c r="E25" s="169" t="s">
        <v>788</v>
      </c>
      <c r="F25" s="169" t="s">
        <v>784</v>
      </c>
      <c r="G25" s="170" t="s">
        <v>239</v>
      </c>
      <c r="H25" s="170" t="s">
        <v>794</v>
      </c>
      <c r="I25" s="173" t="s">
        <v>239</v>
      </c>
      <c r="J25" s="170" t="s">
        <v>790</v>
      </c>
    </row>
    <row r="26" spans="1:10" ht="145.80000000000001" x14ac:dyDescent="0.3">
      <c r="A26" s="175" t="s">
        <v>857</v>
      </c>
      <c r="B26" s="175" t="s">
        <v>836</v>
      </c>
      <c r="C26" s="175">
        <v>6</v>
      </c>
      <c r="D26" s="169" t="s">
        <v>747</v>
      </c>
      <c r="E26" s="169" t="s">
        <v>788</v>
      </c>
      <c r="F26" s="169" t="s">
        <v>784</v>
      </c>
      <c r="G26" s="170" t="s">
        <v>795</v>
      </c>
      <c r="H26" s="173" t="s">
        <v>239</v>
      </c>
      <c r="I26" s="170" t="s">
        <v>796</v>
      </c>
      <c r="J26" s="170" t="s">
        <v>790</v>
      </c>
    </row>
    <row r="27" spans="1:10" ht="115.2" x14ac:dyDescent="0.3">
      <c r="A27" s="175" t="s">
        <v>858</v>
      </c>
      <c r="B27" s="175" t="s">
        <v>826</v>
      </c>
      <c r="C27" s="175">
        <v>1</v>
      </c>
      <c r="D27" s="169" t="s">
        <v>732</v>
      </c>
      <c r="E27" s="169" t="s">
        <v>797</v>
      </c>
      <c r="F27" s="169" t="s">
        <v>798</v>
      </c>
      <c r="G27" s="170" t="s">
        <v>799</v>
      </c>
      <c r="H27" s="170" t="s">
        <v>239</v>
      </c>
      <c r="I27" s="170" t="s">
        <v>800</v>
      </c>
      <c r="J27" s="170" t="s">
        <v>801</v>
      </c>
    </row>
    <row r="28" spans="1:10" ht="115.2" x14ac:dyDescent="0.3">
      <c r="A28" s="175" t="s">
        <v>859</v>
      </c>
      <c r="B28" s="175" t="s">
        <v>828</v>
      </c>
      <c r="C28" s="175">
        <v>1</v>
      </c>
      <c r="D28" s="169" t="s">
        <v>738</v>
      </c>
      <c r="E28" s="169" t="s">
        <v>797</v>
      </c>
      <c r="F28" s="169" t="s">
        <v>798</v>
      </c>
      <c r="G28" s="170" t="s">
        <v>799</v>
      </c>
      <c r="H28" s="170" t="s">
        <v>239</v>
      </c>
      <c r="I28" s="170" t="s">
        <v>800</v>
      </c>
      <c r="J28" s="170" t="s">
        <v>801</v>
      </c>
    </row>
    <row r="29" spans="1:10" ht="115.2" x14ac:dyDescent="0.3">
      <c r="A29" s="175" t="s">
        <v>860</v>
      </c>
      <c r="B29" s="175" t="s">
        <v>830</v>
      </c>
      <c r="C29" s="175">
        <v>1</v>
      </c>
      <c r="D29" s="169" t="s">
        <v>742</v>
      </c>
      <c r="E29" s="169" t="s">
        <v>797</v>
      </c>
      <c r="F29" s="169" t="s">
        <v>798</v>
      </c>
      <c r="G29" s="170" t="s">
        <v>799</v>
      </c>
      <c r="H29" s="170" t="s">
        <v>239</v>
      </c>
      <c r="I29" s="170" t="s">
        <v>800</v>
      </c>
      <c r="J29" s="170" t="s">
        <v>801</v>
      </c>
    </row>
    <row r="30" spans="1:10" ht="115.2" x14ac:dyDescent="0.3">
      <c r="A30" s="175" t="s">
        <v>861</v>
      </c>
      <c r="B30" s="175" t="s">
        <v>836</v>
      </c>
      <c r="C30" s="175">
        <v>1</v>
      </c>
      <c r="D30" s="169" t="s">
        <v>747</v>
      </c>
      <c r="E30" s="169" t="s">
        <v>797</v>
      </c>
      <c r="F30" s="169" t="s">
        <v>798</v>
      </c>
      <c r="G30" s="170" t="s">
        <v>799</v>
      </c>
      <c r="H30" s="170" t="s">
        <v>239</v>
      </c>
      <c r="I30" s="170" t="s">
        <v>800</v>
      </c>
      <c r="J30" s="170" t="s">
        <v>801</v>
      </c>
    </row>
    <row r="31" spans="1:10" ht="115.2" x14ac:dyDescent="0.3">
      <c r="A31" s="175" t="s">
        <v>862</v>
      </c>
      <c r="B31" s="175" t="s">
        <v>834</v>
      </c>
      <c r="C31" s="175">
        <v>1</v>
      </c>
      <c r="D31" s="169" t="s">
        <v>746</v>
      </c>
      <c r="E31" s="169" t="s">
        <v>797</v>
      </c>
      <c r="F31" s="166" t="s">
        <v>798</v>
      </c>
      <c r="G31" s="170" t="s">
        <v>799</v>
      </c>
      <c r="H31" s="170" t="s">
        <v>239</v>
      </c>
      <c r="I31" s="170" t="s">
        <v>800</v>
      </c>
      <c r="J31" s="170" t="s">
        <v>801</v>
      </c>
    </row>
    <row r="32" spans="1:10" ht="187.2" x14ac:dyDescent="0.3">
      <c r="A32" s="175" t="s">
        <v>863</v>
      </c>
      <c r="B32" s="175" t="s">
        <v>826</v>
      </c>
      <c r="C32" s="175">
        <v>5</v>
      </c>
      <c r="D32" s="169" t="s">
        <v>732</v>
      </c>
      <c r="E32" s="169" t="s">
        <v>802</v>
      </c>
      <c r="F32" s="169" t="s">
        <v>803</v>
      </c>
      <c r="G32" s="170" t="s">
        <v>822</v>
      </c>
      <c r="H32" s="170" t="s">
        <v>821</v>
      </c>
      <c r="I32" s="170" t="s">
        <v>821</v>
      </c>
      <c r="J32" s="170" t="s">
        <v>804</v>
      </c>
    </row>
    <row r="33" spans="1:10" ht="187.2" x14ac:dyDescent="0.3">
      <c r="A33" s="175" t="s">
        <v>864</v>
      </c>
      <c r="B33" s="175" t="s">
        <v>828</v>
      </c>
      <c r="C33" s="175">
        <v>5</v>
      </c>
      <c r="D33" s="169" t="s">
        <v>738</v>
      </c>
      <c r="E33" s="169" t="s">
        <v>802</v>
      </c>
      <c r="F33" s="169" t="s">
        <v>803</v>
      </c>
      <c r="G33" s="170" t="s">
        <v>822</v>
      </c>
      <c r="H33" s="170" t="s">
        <v>821</v>
      </c>
      <c r="I33" s="170" t="s">
        <v>821</v>
      </c>
      <c r="J33" s="170" t="s">
        <v>804</v>
      </c>
    </row>
    <row r="34" spans="1:10" ht="187.2" x14ac:dyDescent="0.3">
      <c r="A34" s="175" t="s">
        <v>865</v>
      </c>
      <c r="B34" s="175" t="s">
        <v>830</v>
      </c>
      <c r="C34" s="175">
        <v>5</v>
      </c>
      <c r="D34" s="169" t="s">
        <v>742</v>
      </c>
      <c r="E34" s="169" t="s">
        <v>802</v>
      </c>
      <c r="F34" s="169" t="s">
        <v>803</v>
      </c>
      <c r="G34" s="170" t="s">
        <v>822</v>
      </c>
      <c r="H34" s="170" t="s">
        <v>821</v>
      </c>
      <c r="I34" s="170" t="s">
        <v>821</v>
      </c>
      <c r="J34" s="170" t="s">
        <v>804</v>
      </c>
    </row>
    <row r="35" spans="1:10" ht="187.2" x14ac:dyDescent="0.3">
      <c r="A35" s="175" t="s">
        <v>866</v>
      </c>
      <c r="B35" s="175" t="s">
        <v>836</v>
      </c>
      <c r="C35" s="175">
        <v>5</v>
      </c>
      <c r="D35" s="169" t="s">
        <v>747</v>
      </c>
      <c r="E35" s="169" t="s">
        <v>802</v>
      </c>
      <c r="F35" s="169" t="s">
        <v>803</v>
      </c>
      <c r="G35" s="170" t="s">
        <v>822</v>
      </c>
      <c r="H35" s="170" t="s">
        <v>821</v>
      </c>
      <c r="I35" s="170" t="s">
        <v>821</v>
      </c>
      <c r="J35" s="170" t="s">
        <v>804</v>
      </c>
    </row>
    <row r="36" spans="1:10" ht="187.2" x14ac:dyDescent="0.3">
      <c r="A36" s="175" t="s">
        <v>867</v>
      </c>
      <c r="B36" s="175" t="s">
        <v>832</v>
      </c>
      <c r="C36" s="175">
        <v>5</v>
      </c>
      <c r="D36" s="169" t="s">
        <v>743</v>
      </c>
      <c r="E36" s="169" t="s">
        <v>802</v>
      </c>
      <c r="F36" s="169" t="s">
        <v>803</v>
      </c>
      <c r="G36" s="170" t="s">
        <v>822</v>
      </c>
      <c r="H36" s="170" t="s">
        <v>821</v>
      </c>
      <c r="I36" s="170" t="s">
        <v>821</v>
      </c>
      <c r="J36" s="170" t="s">
        <v>804</v>
      </c>
    </row>
    <row r="37" spans="1:10" ht="187.2" x14ac:dyDescent="0.3">
      <c r="A37" s="175" t="s">
        <v>868</v>
      </c>
      <c r="B37" s="175" t="s">
        <v>834</v>
      </c>
      <c r="C37" s="175">
        <v>5</v>
      </c>
      <c r="D37" s="169" t="s">
        <v>746</v>
      </c>
      <c r="E37" s="169" t="s">
        <v>802</v>
      </c>
      <c r="F37" s="169" t="s">
        <v>803</v>
      </c>
      <c r="G37" s="170" t="s">
        <v>822</v>
      </c>
      <c r="H37" s="170" t="s">
        <v>821</v>
      </c>
      <c r="I37" s="170" t="s">
        <v>821</v>
      </c>
      <c r="J37" s="170" t="s">
        <v>804</v>
      </c>
    </row>
    <row r="38" spans="1:10" ht="187.2" x14ac:dyDescent="0.3">
      <c r="A38" s="175" t="s">
        <v>869</v>
      </c>
      <c r="B38" s="175" t="s">
        <v>838</v>
      </c>
      <c r="C38" s="175">
        <v>5</v>
      </c>
      <c r="D38" s="169" t="s">
        <v>750</v>
      </c>
      <c r="E38" s="169" t="s">
        <v>802</v>
      </c>
      <c r="F38" s="169" t="s">
        <v>803</v>
      </c>
      <c r="G38" s="170" t="s">
        <v>822</v>
      </c>
      <c r="H38" s="170" t="s">
        <v>821</v>
      </c>
      <c r="I38" s="170" t="s">
        <v>821</v>
      </c>
      <c r="J38" s="170" t="s">
        <v>804</v>
      </c>
    </row>
    <row r="39" spans="1:10" ht="187.2" x14ac:dyDescent="0.3">
      <c r="A39" s="175" t="s">
        <v>870</v>
      </c>
      <c r="B39" s="175" t="s">
        <v>842</v>
      </c>
      <c r="C39" s="175">
        <v>5</v>
      </c>
      <c r="D39" s="169" t="s">
        <v>759</v>
      </c>
      <c r="E39" s="169" t="s">
        <v>802</v>
      </c>
      <c r="F39" s="169" t="s">
        <v>803</v>
      </c>
      <c r="G39" s="170" t="s">
        <v>822</v>
      </c>
      <c r="H39" s="170" t="s">
        <v>821</v>
      </c>
      <c r="I39" s="170" t="s">
        <v>821</v>
      </c>
      <c r="J39" s="170" t="s">
        <v>804</v>
      </c>
    </row>
    <row r="40" spans="1:10" ht="187.2" x14ac:dyDescent="0.3">
      <c r="A40" s="175" t="s">
        <v>871</v>
      </c>
      <c r="B40" s="175" t="s">
        <v>826</v>
      </c>
      <c r="C40" s="175">
        <v>2</v>
      </c>
      <c r="D40" s="169" t="s">
        <v>732</v>
      </c>
      <c r="E40" s="169" t="s">
        <v>802</v>
      </c>
      <c r="F40" s="169" t="s">
        <v>805</v>
      </c>
      <c r="G40" s="170" t="s">
        <v>822</v>
      </c>
      <c r="H40" s="170" t="s">
        <v>821</v>
      </c>
      <c r="I40" s="170" t="s">
        <v>821</v>
      </c>
      <c r="J40" s="170" t="s">
        <v>806</v>
      </c>
    </row>
    <row r="41" spans="1:10" ht="187.2" x14ac:dyDescent="0.3">
      <c r="A41" s="175" t="s">
        <v>872</v>
      </c>
      <c r="B41" s="175" t="s">
        <v>828</v>
      </c>
      <c r="C41" s="175">
        <v>2</v>
      </c>
      <c r="D41" s="169" t="s">
        <v>738</v>
      </c>
      <c r="E41" s="169" t="s">
        <v>802</v>
      </c>
      <c r="F41" s="169" t="s">
        <v>805</v>
      </c>
      <c r="G41" s="170" t="s">
        <v>822</v>
      </c>
      <c r="H41" s="170" t="s">
        <v>821</v>
      </c>
      <c r="I41" s="170" t="s">
        <v>821</v>
      </c>
      <c r="J41" s="170" t="s">
        <v>806</v>
      </c>
    </row>
    <row r="42" spans="1:10" ht="187.2" x14ac:dyDescent="0.3">
      <c r="A42" s="175" t="s">
        <v>873</v>
      </c>
      <c r="B42" s="175" t="s">
        <v>830</v>
      </c>
      <c r="C42" s="175">
        <v>2</v>
      </c>
      <c r="D42" s="169" t="s">
        <v>742</v>
      </c>
      <c r="E42" s="169" t="s">
        <v>802</v>
      </c>
      <c r="F42" s="169" t="s">
        <v>805</v>
      </c>
      <c r="G42" s="170" t="s">
        <v>822</v>
      </c>
      <c r="H42" s="170" t="s">
        <v>821</v>
      </c>
      <c r="I42" s="170" t="s">
        <v>821</v>
      </c>
      <c r="J42" s="170" t="s">
        <v>806</v>
      </c>
    </row>
    <row r="43" spans="1:10" ht="187.2" x14ac:dyDescent="0.3">
      <c r="A43" s="175" t="s">
        <v>874</v>
      </c>
      <c r="B43" s="175" t="s">
        <v>836</v>
      </c>
      <c r="C43" s="175">
        <v>2</v>
      </c>
      <c r="D43" s="169" t="s">
        <v>747</v>
      </c>
      <c r="E43" s="169" t="s">
        <v>802</v>
      </c>
      <c r="F43" s="169" t="s">
        <v>805</v>
      </c>
      <c r="G43" s="170" t="s">
        <v>822</v>
      </c>
      <c r="H43" s="170" t="s">
        <v>821</v>
      </c>
      <c r="I43" s="170" t="s">
        <v>821</v>
      </c>
      <c r="J43" s="170" t="s">
        <v>806</v>
      </c>
    </row>
    <row r="44" spans="1:10" ht="187.2" x14ac:dyDescent="0.3">
      <c r="A44" s="175" t="s">
        <v>875</v>
      </c>
      <c r="B44" s="175" t="s">
        <v>832</v>
      </c>
      <c r="C44" s="175">
        <v>2</v>
      </c>
      <c r="D44" s="169" t="s">
        <v>743</v>
      </c>
      <c r="E44" s="169" t="s">
        <v>802</v>
      </c>
      <c r="F44" s="169" t="s">
        <v>805</v>
      </c>
      <c r="G44" s="170" t="s">
        <v>822</v>
      </c>
      <c r="H44" s="170" t="s">
        <v>821</v>
      </c>
      <c r="I44" s="170" t="s">
        <v>821</v>
      </c>
      <c r="J44" s="170" t="s">
        <v>806</v>
      </c>
    </row>
    <row r="45" spans="1:10" ht="187.2" x14ac:dyDescent="0.3">
      <c r="A45" s="175" t="s">
        <v>876</v>
      </c>
      <c r="B45" s="175" t="s">
        <v>834</v>
      </c>
      <c r="C45" s="175">
        <v>2</v>
      </c>
      <c r="D45" s="169" t="s">
        <v>746</v>
      </c>
      <c r="E45" s="169" t="s">
        <v>802</v>
      </c>
      <c r="F45" s="169" t="s">
        <v>805</v>
      </c>
      <c r="G45" s="170" t="s">
        <v>822</v>
      </c>
      <c r="H45" s="170" t="s">
        <v>821</v>
      </c>
      <c r="I45" s="170" t="s">
        <v>821</v>
      </c>
      <c r="J45" s="170" t="s">
        <v>806</v>
      </c>
    </row>
    <row r="46" spans="1:10" ht="187.2" x14ac:dyDescent="0.3">
      <c r="A46" s="175" t="s">
        <v>877</v>
      </c>
      <c r="B46" s="175" t="s">
        <v>838</v>
      </c>
      <c r="C46" s="175">
        <v>2</v>
      </c>
      <c r="D46" s="169" t="s">
        <v>750</v>
      </c>
      <c r="E46" s="169" t="s">
        <v>802</v>
      </c>
      <c r="F46" s="169" t="s">
        <v>805</v>
      </c>
      <c r="G46" s="170" t="s">
        <v>822</v>
      </c>
      <c r="H46" s="170" t="s">
        <v>821</v>
      </c>
      <c r="I46" s="170" t="s">
        <v>821</v>
      </c>
      <c r="J46" s="170" t="s">
        <v>806</v>
      </c>
    </row>
    <row r="47" spans="1:10" ht="187.2" x14ac:dyDescent="0.3">
      <c r="A47" s="175" t="s">
        <v>878</v>
      </c>
      <c r="B47" s="175" t="s">
        <v>842</v>
      </c>
      <c r="C47" s="175">
        <v>2</v>
      </c>
      <c r="D47" s="169" t="s">
        <v>759</v>
      </c>
      <c r="E47" s="169" t="s">
        <v>802</v>
      </c>
      <c r="F47" s="174" t="s">
        <v>805</v>
      </c>
      <c r="G47" s="170" t="s">
        <v>822</v>
      </c>
      <c r="H47" s="170" t="s">
        <v>821</v>
      </c>
      <c r="I47" s="170" t="s">
        <v>821</v>
      </c>
      <c r="J47" s="170" t="s">
        <v>806</v>
      </c>
    </row>
    <row r="48" spans="1:10" ht="187.2" x14ac:dyDescent="0.3">
      <c r="A48" s="175" t="s">
        <v>879</v>
      </c>
      <c r="B48" s="175" t="s">
        <v>826</v>
      </c>
      <c r="C48" s="175">
        <v>13</v>
      </c>
      <c r="D48" s="169" t="s">
        <v>732</v>
      </c>
      <c r="E48" s="169" t="s">
        <v>802</v>
      </c>
      <c r="F48" s="174" t="s">
        <v>807</v>
      </c>
      <c r="G48" s="170" t="s">
        <v>822</v>
      </c>
      <c r="H48" s="170" t="s">
        <v>821</v>
      </c>
      <c r="I48" s="170" t="s">
        <v>821</v>
      </c>
      <c r="J48" s="170" t="s">
        <v>808</v>
      </c>
    </row>
    <row r="49" spans="1:10" ht="187.2" x14ac:dyDescent="0.3">
      <c r="A49" s="175" t="s">
        <v>880</v>
      </c>
      <c r="B49" s="175" t="s">
        <v>828</v>
      </c>
      <c r="C49" s="175">
        <v>13</v>
      </c>
      <c r="D49" s="169" t="s">
        <v>738</v>
      </c>
      <c r="E49" s="169" t="s">
        <v>802</v>
      </c>
      <c r="F49" s="174" t="s">
        <v>807</v>
      </c>
      <c r="G49" s="170" t="s">
        <v>822</v>
      </c>
      <c r="H49" s="170" t="s">
        <v>821</v>
      </c>
      <c r="I49" s="170" t="s">
        <v>821</v>
      </c>
      <c r="J49" s="170" t="s">
        <v>808</v>
      </c>
    </row>
    <row r="50" spans="1:10" ht="187.2" x14ac:dyDescent="0.3">
      <c r="A50" s="175" t="s">
        <v>881</v>
      </c>
      <c r="B50" s="175" t="s">
        <v>830</v>
      </c>
      <c r="C50" s="175">
        <v>13</v>
      </c>
      <c r="D50" s="169" t="s">
        <v>742</v>
      </c>
      <c r="E50" s="169" t="s">
        <v>802</v>
      </c>
      <c r="F50" s="174" t="s">
        <v>807</v>
      </c>
      <c r="G50" s="170" t="s">
        <v>822</v>
      </c>
      <c r="H50" s="170" t="s">
        <v>821</v>
      </c>
      <c r="I50" s="170" t="s">
        <v>821</v>
      </c>
      <c r="J50" s="170" t="s">
        <v>808</v>
      </c>
    </row>
    <row r="51" spans="1:10" ht="187.2" x14ac:dyDescent="0.3">
      <c r="A51" s="175" t="s">
        <v>882</v>
      </c>
      <c r="B51" s="175" t="s">
        <v>836</v>
      </c>
      <c r="C51" s="175">
        <v>13</v>
      </c>
      <c r="D51" s="169" t="s">
        <v>747</v>
      </c>
      <c r="E51" s="169" t="s">
        <v>802</v>
      </c>
      <c r="F51" s="174" t="s">
        <v>807</v>
      </c>
      <c r="G51" s="170" t="s">
        <v>822</v>
      </c>
      <c r="H51" s="170" t="s">
        <v>821</v>
      </c>
      <c r="I51" s="170" t="s">
        <v>821</v>
      </c>
      <c r="J51" s="170" t="s">
        <v>808</v>
      </c>
    </row>
    <row r="52" spans="1:10" ht="187.2" x14ac:dyDescent="0.3">
      <c r="A52" s="175" t="s">
        <v>883</v>
      </c>
      <c r="B52" s="175" t="s">
        <v>832</v>
      </c>
      <c r="C52" s="175">
        <v>13</v>
      </c>
      <c r="D52" s="169" t="s">
        <v>743</v>
      </c>
      <c r="E52" s="169" t="s">
        <v>802</v>
      </c>
      <c r="F52" s="174" t="s">
        <v>807</v>
      </c>
      <c r="G52" s="170" t="s">
        <v>822</v>
      </c>
      <c r="H52" s="170" t="s">
        <v>821</v>
      </c>
      <c r="I52" s="170" t="s">
        <v>821</v>
      </c>
      <c r="J52" s="170" t="s">
        <v>808</v>
      </c>
    </row>
    <row r="53" spans="1:10" ht="187.2" x14ac:dyDescent="0.3">
      <c r="A53" s="175" t="s">
        <v>884</v>
      </c>
      <c r="B53" s="175" t="s">
        <v>834</v>
      </c>
      <c r="C53" s="175">
        <v>13</v>
      </c>
      <c r="D53" s="169" t="s">
        <v>746</v>
      </c>
      <c r="E53" s="169" t="s">
        <v>802</v>
      </c>
      <c r="F53" s="174" t="s">
        <v>807</v>
      </c>
      <c r="G53" s="170" t="s">
        <v>822</v>
      </c>
      <c r="H53" s="170" t="s">
        <v>821</v>
      </c>
      <c r="I53" s="170" t="s">
        <v>821</v>
      </c>
      <c r="J53" s="170" t="s">
        <v>808</v>
      </c>
    </row>
    <row r="54" spans="1:10" ht="187.2" x14ac:dyDescent="0.3">
      <c r="A54" s="175" t="s">
        <v>885</v>
      </c>
      <c r="B54" s="175" t="s">
        <v>838</v>
      </c>
      <c r="C54" s="175">
        <v>13</v>
      </c>
      <c r="D54" s="169" t="s">
        <v>750</v>
      </c>
      <c r="E54" s="169" t="s">
        <v>802</v>
      </c>
      <c r="F54" s="174" t="s">
        <v>807</v>
      </c>
      <c r="G54" s="170" t="s">
        <v>822</v>
      </c>
      <c r="H54" s="170" t="s">
        <v>821</v>
      </c>
      <c r="I54" s="170" t="s">
        <v>821</v>
      </c>
      <c r="J54" s="170" t="s">
        <v>808</v>
      </c>
    </row>
    <row r="55" spans="1:10" ht="187.2" x14ac:dyDescent="0.3">
      <c r="A55" s="175" t="s">
        <v>886</v>
      </c>
      <c r="B55" s="175" t="s">
        <v>842</v>
      </c>
      <c r="C55" s="175">
        <v>13</v>
      </c>
      <c r="D55" s="169" t="s">
        <v>759</v>
      </c>
      <c r="E55" s="169" t="s">
        <v>802</v>
      </c>
      <c r="F55" s="174" t="s">
        <v>807</v>
      </c>
      <c r="G55" s="170" t="s">
        <v>822</v>
      </c>
      <c r="H55" s="170" t="s">
        <v>821</v>
      </c>
      <c r="I55" s="170" t="s">
        <v>821</v>
      </c>
      <c r="J55" s="170" t="s">
        <v>808</v>
      </c>
    </row>
    <row r="56" spans="1:10" ht="187.2" x14ac:dyDescent="0.3">
      <c r="A56" s="175" t="s">
        <v>887</v>
      </c>
      <c r="B56" s="175" t="s">
        <v>826</v>
      </c>
      <c r="C56" s="175">
        <v>11</v>
      </c>
      <c r="D56" s="169" t="s">
        <v>732</v>
      </c>
      <c r="E56" s="169" t="s">
        <v>802</v>
      </c>
      <c r="F56" s="174" t="s">
        <v>809</v>
      </c>
      <c r="G56" s="170" t="s">
        <v>822</v>
      </c>
      <c r="H56" s="170" t="s">
        <v>821</v>
      </c>
      <c r="I56" s="170" t="s">
        <v>821</v>
      </c>
      <c r="J56" s="170" t="s">
        <v>810</v>
      </c>
    </row>
    <row r="57" spans="1:10" ht="187.2" x14ac:dyDescent="0.3">
      <c r="A57" s="175" t="s">
        <v>888</v>
      </c>
      <c r="B57" s="175" t="s">
        <v>828</v>
      </c>
      <c r="C57" s="175">
        <v>11</v>
      </c>
      <c r="D57" s="169" t="s">
        <v>738</v>
      </c>
      <c r="E57" s="169" t="s">
        <v>802</v>
      </c>
      <c r="F57" s="174" t="s">
        <v>809</v>
      </c>
      <c r="G57" s="170" t="s">
        <v>822</v>
      </c>
      <c r="H57" s="170" t="s">
        <v>821</v>
      </c>
      <c r="I57" s="170" t="s">
        <v>821</v>
      </c>
      <c r="J57" s="170" t="s">
        <v>810</v>
      </c>
    </row>
    <row r="58" spans="1:10" ht="187.2" x14ac:dyDescent="0.3">
      <c r="A58" s="175" t="s">
        <v>889</v>
      </c>
      <c r="B58" s="175" t="s">
        <v>830</v>
      </c>
      <c r="C58" s="175">
        <v>11</v>
      </c>
      <c r="D58" s="169" t="s">
        <v>742</v>
      </c>
      <c r="E58" s="169" t="s">
        <v>802</v>
      </c>
      <c r="F58" s="174" t="s">
        <v>809</v>
      </c>
      <c r="G58" s="170" t="s">
        <v>822</v>
      </c>
      <c r="H58" s="170" t="s">
        <v>821</v>
      </c>
      <c r="I58" s="170" t="s">
        <v>821</v>
      </c>
      <c r="J58" s="170" t="s">
        <v>810</v>
      </c>
    </row>
    <row r="59" spans="1:10" ht="187.2" x14ac:dyDescent="0.3">
      <c r="A59" s="175" t="s">
        <v>890</v>
      </c>
      <c r="B59" s="175" t="s">
        <v>836</v>
      </c>
      <c r="C59" s="175">
        <v>11</v>
      </c>
      <c r="D59" s="169" t="s">
        <v>747</v>
      </c>
      <c r="E59" s="169" t="s">
        <v>802</v>
      </c>
      <c r="F59" s="174" t="s">
        <v>809</v>
      </c>
      <c r="G59" s="170" t="s">
        <v>822</v>
      </c>
      <c r="H59" s="170" t="s">
        <v>821</v>
      </c>
      <c r="I59" s="170" t="s">
        <v>821</v>
      </c>
      <c r="J59" s="170" t="s">
        <v>810</v>
      </c>
    </row>
    <row r="60" spans="1:10" ht="187.2" x14ac:dyDescent="0.3">
      <c r="A60" s="175" t="s">
        <v>891</v>
      </c>
      <c r="B60" s="175" t="s">
        <v>832</v>
      </c>
      <c r="C60" s="175">
        <v>11</v>
      </c>
      <c r="D60" s="169" t="s">
        <v>743</v>
      </c>
      <c r="E60" s="169" t="s">
        <v>802</v>
      </c>
      <c r="F60" s="174" t="s">
        <v>809</v>
      </c>
      <c r="G60" s="170" t="s">
        <v>822</v>
      </c>
      <c r="H60" s="170" t="s">
        <v>821</v>
      </c>
      <c r="I60" s="170" t="s">
        <v>821</v>
      </c>
      <c r="J60" s="170" t="s">
        <v>810</v>
      </c>
    </row>
    <row r="61" spans="1:10" ht="187.2" x14ac:dyDescent="0.3">
      <c r="A61" s="175" t="s">
        <v>892</v>
      </c>
      <c r="B61" s="175" t="s">
        <v>834</v>
      </c>
      <c r="C61" s="175">
        <v>11</v>
      </c>
      <c r="D61" s="169" t="s">
        <v>746</v>
      </c>
      <c r="E61" s="169" t="s">
        <v>802</v>
      </c>
      <c r="F61" s="174" t="s">
        <v>809</v>
      </c>
      <c r="G61" s="170" t="s">
        <v>822</v>
      </c>
      <c r="H61" s="170" t="s">
        <v>821</v>
      </c>
      <c r="I61" s="170" t="s">
        <v>821</v>
      </c>
      <c r="J61" s="170" t="s">
        <v>810</v>
      </c>
    </row>
    <row r="62" spans="1:10" ht="187.2" x14ac:dyDescent="0.3">
      <c r="A62" s="175" t="s">
        <v>893</v>
      </c>
      <c r="B62" s="175" t="s">
        <v>838</v>
      </c>
      <c r="C62" s="175">
        <v>11</v>
      </c>
      <c r="D62" s="169" t="s">
        <v>750</v>
      </c>
      <c r="E62" s="169" t="s">
        <v>802</v>
      </c>
      <c r="F62" s="174" t="s">
        <v>809</v>
      </c>
      <c r="G62" s="170" t="s">
        <v>822</v>
      </c>
      <c r="H62" s="170" t="s">
        <v>821</v>
      </c>
      <c r="I62" s="170" t="s">
        <v>821</v>
      </c>
      <c r="J62" s="170" t="s">
        <v>810</v>
      </c>
    </row>
    <row r="63" spans="1:10" ht="187.2" x14ac:dyDescent="0.3">
      <c r="A63" s="175" t="s">
        <v>894</v>
      </c>
      <c r="B63" s="175" t="s">
        <v>842</v>
      </c>
      <c r="C63" s="175">
        <v>11</v>
      </c>
      <c r="D63" s="169" t="s">
        <v>759</v>
      </c>
      <c r="E63" s="169" t="s">
        <v>802</v>
      </c>
      <c r="F63" s="174" t="s">
        <v>809</v>
      </c>
      <c r="G63" s="170" t="s">
        <v>822</v>
      </c>
      <c r="H63" s="170" t="s">
        <v>821</v>
      </c>
      <c r="I63" s="170" t="s">
        <v>821</v>
      </c>
      <c r="J63" s="170" t="s">
        <v>810</v>
      </c>
    </row>
    <row r="64" spans="1:10" ht="187.2" x14ac:dyDescent="0.3">
      <c r="A64" s="175" t="s">
        <v>895</v>
      </c>
      <c r="B64" s="175" t="s">
        <v>826</v>
      </c>
      <c r="C64" s="175">
        <v>12</v>
      </c>
      <c r="D64" s="169" t="s">
        <v>732</v>
      </c>
      <c r="E64" s="169" t="s">
        <v>802</v>
      </c>
      <c r="F64" s="169" t="s">
        <v>811</v>
      </c>
      <c r="G64" s="170" t="s">
        <v>822</v>
      </c>
      <c r="H64" s="170" t="s">
        <v>821</v>
      </c>
      <c r="I64" s="170" t="s">
        <v>821</v>
      </c>
      <c r="J64" s="170" t="s">
        <v>812</v>
      </c>
    </row>
    <row r="65" spans="1:15" ht="187.2" x14ac:dyDescent="0.3">
      <c r="A65" s="175" t="s">
        <v>896</v>
      </c>
      <c r="B65" s="175" t="s">
        <v>828</v>
      </c>
      <c r="C65" s="175">
        <v>12</v>
      </c>
      <c r="D65" s="169" t="s">
        <v>738</v>
      </c>
      <c r="E65" s="169" t="s">
        <v>802</v>
      </c>
      <c r="F65" s="169" t="s">
        <v>811</v>
      </c>
      <c r="G65" s="170" t="s">
        <v>822</v>
      </c>
      <c r="H65" s="170" t="s">
        <v>821</v>
      </c>
      <c r="I65" s="170" t="s">
        <v>821</v>
      </c>
      <c r="J65" s="170" t="s">
        <v>812</v>
      </c>
    </row>
    <row r="66" spans="1:15" ht="187.2" x14ac:dyDescent="0.3">
      <c r="A66" s="175" t="s">
        <v>897</v>
      </c>
      <c r="B66" s="175" t="s">
        <v>830</v>
      </c>
      <c r="C66" s="175">
        <v>12</v>
      </c>
      <c r="D66" s="169" t="s">
        <v>742</v>
      </c>
      <c r="E66" s="169" t="s">
        <v>802</v>
      </c>
      <c r="F66" s="169" t="s">
        <v>811</v>
      </c>
      <c r="G66" s="170" t="s">
        <v>822</v>
      </c>
      <c r="H66" s="170" t="s">
        <v>821</v>
      </c>
      <c r="I66" s="170" t="s">
        <v>821</v>
      </c>
      <c r="J66" s="170" t="s">
        <v>812</v>
      </c>
    </row>
    <row r="67" spans="1:15" ht="187.2" x14ac:dyDescent="0.3">
      <c r="A67" s="175" t="s">
        <v>898</v>
      </c>
      <c r="B67" s="175" t="s">
        <v>836</v>
      </c>
      <c r="C67" s="175">
        <v>12</v>
      </c>
      <c r="D67" s="169" t="s">
        <v>747</v>
      </c>
      <c r="E67" s="169" t="s">
        <v>802</v>
      </c>
      <c r="F67" s="169" t="s">
        <v>811</v>
      </c>
      <c r="G67" s="170" t="s">
        <v>822</v>
      </c>
      <c r="H67" s="170" t="s">
        <v>821</v>
      </c>
      <c r="I67" s="170" t="s">
        <v>821</v>
      </c>
      <c r="J67" s="170" t="s">
        <v>812</v>
      </c>
    </row>
    <row r="68" spans="1:15" ht="187.2" x14ac:dyDescent="0.3">
      <c r="A68" s="175" t="s">
        <v>899</v>
      </c>
      <c r="B68" s="175" t="s">
        <v>832</v>
      </c>
      <c r="C68" s="175">
        <v>12</v>
      </c>
      <c r="D68" s="169" t="s">
        <v>743</v>
      </c>
      <c r="E68" s="169" t="s">
        <v>802</v>
      </c>
      <c r="F68" s="169" t="s">
        <v>811</v>
      </c>
      <c r="G68" s="170" t="s">
        <v>822</v>
      </c>
      <c r="H68" s="170" t="s">
        <v>821</v>
      </c>
      <c r="I68" s="170" t="s">
        <v>821</v>
      </c>
      <c r="J68" s="170" t="s">
        <v>812</v>
      </c>
    </row>
    <row r="69" spans="1:15" ht="187.2" x14ac:dyDescent="0.3">
      <c r="A69" s="175" t="s">
        <v>900</v>
      </c>
      <c r="B69" s="175" t="s">
        <v>834</v>
      </c>
      <c r="C69" s="175">
        <v>12</v>
      </c>
      <c r="D69" s="169" t="s">
        <v>746</v>
      </c>
      <c r="E69" s="169" t="s">
        <v>802</v>
      </c>
      <c r="F69" s="169" t="s">
        <v>811</v>
      </c>
      <c r="G69" s="170" t="s">
        <v>822</v>
      </c>
      <c r="H69" s="170" t="s">
        <v>821</v>
      </c>
      <c r="I69" s="170" t="s">
        <v>821</v>
      </c>
      <c r="J69" s="170" t="s">
        <v>812</v>
      </c>
    </row>
    <row r="70" spans="1:15" ht="187.2" x14ac:dyDescent="0.3">
      <c r="A70" s="175" t="s">
        <v>901</v>
      </c>
      <c r="B70" s="175" t="s">
        <v>838</v>
      </c>
      <c r="C70" s="175">
        <v>12</v>
      </c>
      <c r="D70" s="169" t="s">
        <v>750</v>
      </c>
      <c r="E70" s="169" t="s">
        <v>802</v>
      </c>
      <c r="F70" s="169" t="s">
        <v>811</v>
      </c>
      <c r="G70" s="170" t="s">
        <v>822</v>
      </c>
      <c r="H70" s="170" t="s">
        <v>821</v>
      </c>
      <c r="I70" s="170" t="s">
        <v>821</v>
      </c>
      <c r="J70" s="170" t="s">
        <v>812</v>
      </c>
    </row>
    <row r="71" spans="1:15" ht="187.2" x14ac:dyDescent="0.3">
      <c r="A71" s="175" t="s">
        <v>902</v>
      </c>
      <c r="B71" s="175" t="s">
        <v>842</v>
      </c>
      <c r="C71" s="175">
        <v>12</v>
      </c>
      <c r="D71" s="169" t="s">
        <v>759</v>
      </c>
      <c r="E71" s="169" t="s">
        <v>802</v>
      </c>
      <c r="F71" s="169" t="s">
        <v>811</v>
      </c>
      <c r="G71" s="170" t="s">
        <v>822</v>
      </c>
      <c r="H71" s="170" t="s">
        <v>821</v>
      </c>
      <c r="I71" s="170" t="s">
        <v>821</v>
      </c>
      <c r="J71" s="170" t="s">
        <v>812</v>
      </c>
    </row>
    <row r="72" spans="1:15" ht="187.2" x14ac:dyDescent="0.3">
      <c r="A72" s="175" t="s">
        <v>903</v>
      </c>
      <c r="B72" s="175" t="s">
        <v>832</v>
      </c>
      <c r="C72" s="175">
        <v>4</v>
      </c>
      <c r="D72" s="169" t="s">
        <v>743</v>
      </c>
      <c r="E72" s="169" t="s">
        <v>802</v>
      </c>
      <c r="F72" s="169" t="s">
        <v>813</v>
      </c>
      <c r="G72" s="170" t="s">
        <v>821</v>
      </c>
      <c r="H72" s="170" t="s">
        <v>821</v>
      </c>
      <c r="I72" s="170" t="s">
        <v>821</v>
      </c>
      <c r="J72" s="170" t="s">
        <v>239</v>
      </c>
    </row>
    <row r="73" spans="1:15" ht="187.2" x14ac:dyDescent="0.3">
      <c r="A73" s="175" t="s">
        <v>904</v>
      </c>
      <c r="B73" s="175" t="s">
        <v>834</v>
      </c>
      <c r="C73" s="175">
        <v>4</v>
      </c>
      <c r="D73" s="169" t="s">
        <v>746</v>
      </c>
      <c r="E73" s="169" t="s">
        <v>802</v>
      </c>
      <c r="F73" s="169" t="s">
        <v>813</v>
      </c>
      <c r="G73" s="170" t="s">
        <v>821</v>
      </c>
      <c r="H73" s="170" t="s">
        <v>821</v>
      </c>
      <c r="I73" s="170" t="s">
        <v>821</v>
      </c>
      <c r="J73" s="170" t="s">
        <v>239</v>
      </c>
    </row>
    <row r="74" spans="1:15" ht="187.2" x14ac:dyDescent="0.3">
      <c r="A74" s="175" t="s">
        <v>905</v>
      </c>
      <c r="B74" s="175" t="s">
        <v>838</v>
      </c>
      <c r="C74" s="175">
        <v>4</v>
      </c>
      <c r="D74" s="169" t="s">
        <v>750</v>
      </c>
      <c r="E74" s="169" t="s">
        <v>802</v>
      </c>
      <c r="F74" s="169" t="s">
        <v>813</v>
      </c>
      <c r="G74" s="170" t="s">
        <v>821</v>
      </c>
      <c r="H74" s="170" t="s">
        <v>821</v>
      </c>
      <c r="I74" s="170" t="s">
        <v>821</v>
      </c>
      <c r="J74" s="170" t="s">
        <v>239</v>
      </c>
    </row>
    <row r="75" spans="1:15" ht="187.2" x14ac:dyDescent="0.3">
      <c r="A75" s="175" t="s">
        <v>906</v>
      </c>
      <c r="B75" s="175" t="s">
        <v>842</v>
      </c>
      <c r="C75" s="175">
        <v>4</v>
      </c>
      <c r="D75" s="169" t="s">
        <v>759</v>
      </c>
      <c r="E75" s="169" t="s">
        <v>802</v>
      </c>
      <c r="F75" s="169" t="s">
        <v>813</v>
      </c>
      <c r="G75" s="170" t="s">
        <v>821</v>
      </c>
      <c r="H75" s="170" t="s">
        <v>821</v>
      </c>
      <c r="I75" s="170" t="s">
        <v>821</v>
      </c>
      <c r="J75" s="170" t="s">
        <v>239</v>
      </c>
    </row>
    <row r="76" spans="1:15" ht="187.2" x14ac:dyDescent="0.3">
      <c r="A76" s="175" t="s">
        <v>907</v>
      </c>
      <c r="B76" s="175" t="s">
        <v>826</v>
      </c>
      <c r="C76" s="175">
        <v>4</v>
      </c>
      <c r="D76" s="169" t="s">
        <v>732</v>
      </c>
      <c r="E76" s="169" t="s">
        <v>802</v>
      </c>
      <c r="F76" s="169" t="s">
        <v>813</v>
      </c>
      <c r="G76" s="170" t="s">
        <v>821</v>
      </c>
      <c r="H76" s="170" t="s">
        <v>821</v>
      </c>
      <c r="I76" s="170" t="s">
        <v>821</v>
      </c>
      <c r="J76" s="170" t="s">
        <v>239</v>
      </c>
    </row>
    <row r="77" spans="1:15" ht="187.2" x14ac:dyDescent="0.3">
      <c r="A77" s="175" t="s">
        <v>908</v>
      </c>
      <c r="B77" s="175" t="s">
        <v>828</v>
      </c>
      <c r="C77" s="175">
        <v>4</v>
      </c>
      <c r="D77" s="169" t="s">
        <v>738</v>
      </c>
      <c r="E77" s="169" t="s">
        <v>802</v>
      </c>
      <c r="F77" s="169" t="s">
        <v>813</v>
      </c>
      <c r="G77" s="170" t="s">
        <v>821</v>
      </c>
      <c r="H77" s="170" t="s">
        <v>821</v>
      </c>
      <c r="I77" s="170" t="s">
        <v>821</v>
      </c>
      <c r="J77" s="170" t="s">
        <v>239</v>
      </c>
    </row>
    <row r="78" spans="1:15" ht="187.2" x14ac:dyDescent="0.3">
      <c r="A78" s="175" t="s">
        <v>909</v>
      </c>
      <c r="B78" s="175" t="s">
        <v>830</v>
      </c>
      <c r="C78" s="175">
        <v>4</v>
      </c>
      <c r="D78" s="169" t="s">
        <v>742</v>
      </c>
      <c r="E78" s="169" t="s">
        <v>802</v>
      </c>
      <c r="F78" s="169" t="s">
        <v>813</v>
      </c>
      <c r="G78" s="170" t="s">
        <v>821</v>
      </c>
      <c r="H78" s="170" t="s">
        <v>821</v>
      </c>
      <c r="I78" s="170" t="s">
        <v>821</v>
      </c>
      <c r="J78" s="170" t="s">
        <v>239</v>
      </c>
      <c r="O78" s="170"/>
    </row>
    <row r="79" spans="1:15" ht="100.8" x14ac:dyDescent="0.3">
      <c r="A79" s="175" t="s">
        <v>910</v>
      </c>
      <c r="B79" s="175" t="s">
        <v>838</v>
      </c>
      <c r="C79" s="175">
        <v>16</v>
      </c>
      <c r="D79" s="169" t="s">
        <v>750</v>
      </c>
      <c r="E79" s="169" t="s">
        <v>814</v>
      </c>
      <c r="F79" s="169" t="s">
        <v>815</v>
      </c>
      <c r="G79" s="170" t="s">
        <v>816</v>
      </c>
      <c r="H79" s="170" t="s">
        <v>239</v>
      </c>
      <c r="I79" s="170" t="s">
        <v>817</v>
      </c>
      <c r="J79" s="170" t="s">
        <v>818</v>
      </c>
    </row>
    <row r="80" spans="1:15" ht="100.8" x14ac:dyDescent="0.3">
      <c r="A80" s="175" t="s">
        <v>911</v>
      </c>
      <c r="B80" s="175" t="s">
        <v>842</v>
      </c>
      <c r="C80" s="175">
        <v>16</v>
      </c>
      <c r="D80" s="169" t="s">
        <v>759</v>
      </c>
      <c r="E80" s="169" t="s">
        <v>814</v>
      </c>
      <c r="F80" s="169" t="s">
        <v>815</v>
      </c>
      <c r="G80" s="170" t="s">
        <v>816</v>
      </c>
      <c r="H80" s="170" t="s">
        <v>239</v>
      </c>
      <c r="I80" s="170" t="s">
        <v>817</v>
      </c>
      <c r="J80" s="170" t="s">
        <v>818</v>
      </c>
    </row>
    <row r="81" spans="1:10" ht="100.8" x14ac:dyDescent="0.3">
      <c r="A81" s="175" t="s">
        <v>912</v>
      </c>
      <c r="B81" s="175" t="s">
        <v>838</v>
      </c>
      <c r="C81" s="175">
        <v>1</v>
      </c>
      <c r="D81" s="169" t="s">
        <v>750</v>
      </c>
      <c r="E81" s="169" t="s">
        <v>814</v>
      </c>
      <c r="F81" s="166" t="s">
        <v>798</v>
      </c>
      <c r="G81" s="170" t="s">
        <v>819</v>
      </c>
      <c r="H81" s="170" t="s">
        <v>239</v>
      </c>
      <c r="I81" s="170" t="s">
        <v>820</v>
      </c>
      <c r="J81" s="170" t="s">
        <v>818</v>
      </c>
    </row>
    <row r="82" spans="1:10" ht="100.8" x14ac:dyDescent="0.3">
      <c r="A82" s="175" t="s">
        <v>913</v>
      </c>
      <c r="B82" s="175" t="s">
        <v>842</v>
      </c>
      <c r="C82" s="175">
        <v>1</v>
      </c>
      <c r="D82" s="169" t="s">
        <v>759</v>
      </c>
      <c r="E82" s="169" t="s">
        <v>814</v>
      </c>
      <c r="F82" s="169" t="s">
        <v>798</v>
      </c>
      <c r="G82" s="170" t="s">
        <v>819</v>
      </c>
      <c r="H82" s="170" t="s">
        <v>239</v>
      </c>
      <c r="I82" s="170" t="s">
        <v>820</v>
      </c>
      <c r="J82" s="170" t="s">
        <v>818</v>
      </c>
    </row>
    <row r="83" spans="1:10" ht="187.2" x14ac:dyDescent="0.3">
      <c r="A83" s="175" t="s">
        <v>914</v>
      </c>
      <c r="B83" s="175" t="s">
        <v>836</v>
      </c>
      <c r="C83" s="175">
        <v>4</v>
      </c>
      <c r="D83" s="169" t="s">
        <v>747</v>
      </c>
      <c r="E83" s="169" t="s">
        <v>802</v>
      </c>
      <c r="F83" s="169" t="s">
        <v>813</v>
      </c>
      <c r="G83" s="170" t="s">
        <v>821</v>
      </c>
      <c r="H83" s="170" t="s">
        <v>821</v>
      </c>
      <c r="I83" s="170" t="s">
        <v>821</v>
      </c>
      <c r="J83" s="170" t="s">
        <v>239</v>
      </c>
    </row>
  </sheetData>
  <autoFilter ref="D1:J83" xr:uid="{00000000-0009-0000-0000-00001B000000}">
    <filterColumn colId="3" showButton="0"/>
    <filterColumn colId="4" showButton="0"/>
  </autoFilter>
  <mergeCells count="8">
    <mergeCell ref="J1:J2"/>
    <mergeCell ref="B1:B2"/>
    <mergeCell ref="C1:C2"/>
    <mergeCell ref="A1:A2"/>
    <mergeCell ref="D1:D2"/>
    <mergeCell ref="E1:E2"/>
    <mergeCell ref="F1:F2"/>
    <mergeCell ref="G1: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Welcome</vt:lpstr>
      <vt:lpstr>User Instructions</vt:lpstr>
      <vt:lpstr>CBA Overview</vt:lpstr>
      <vt:lpstr>Table of Sources</vt:lpstr>
      <vt:lpstr>Energy Usage</vt:lpstr>
      <vt:lpstr>Carbon Emissions</vt:lpstr>
      <vt:lpstr>Air Quality</vt:lpstr>
      <vt:lpstr>Natural Assets</vt:lpstr>
      <vt:lpstr>EFTEC</vt:lpstr>
      <vt:lpstr>Comfort</vt:lpstr>
      <vt:lpstr>Economic Growth</vt:lpstr>
      <vt:lpstr>Productivity Tables</vt:lpstr>
      <vt:lpstr>Energy Security</vt:lpstr>
      <vt:lpstr>Fuel Poverty</vt:lpstr>
      <vt:lpstr>Fuel Poverty Tables</vt:lpstr>
      <vt:lpstr>Health &amp; Wellbeing</vt:lpstr>
      <vt:lpstr>Energy Generation</vt:lpstr>
      <vt:lpstr>Energy Management</vt:lpstr>
      <vt:lpstr>Energy Management Tables</vt:lpstr>
      <vt:lpstr>Transport</vt:lpstr>
      <vt:lpstr>Transport Tables</vt:lpstr>
      <vt:lpstr>Domestic Retrofit</vt:lpstr>
      <vt:lpstr>Installation Costs</vt:lpstr>
      <vt:lpstr>Installation Savings</vt:lpstr>
      <vt:lpstr>Heating Networks</vt:lpstr>
      <vt:lpstr>Heat Network Tables</vt:lpstr>
      <vt:lpstr>Logic Model</vt:lpstr>
      <vt:lpstr>Retrofit Lookups</vt:lpstr>
      <vt:lpstr>Data_Tables</vt:lpstr>
      <vt:lpstr>Lookups</vt:lpstr>
      <vt:lpstr>EFTEC lookups</vt:lpstr>
      <vt:lpstr>Noise</vt:lpstr>
    </vt:vector>
  </TitlesOfParts>
  <Company>Greater Manchester Fire &amp;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Quinn, Bradley</dc:creator>
  <cp:lastModifiedBy>Markus, Francis</cp:lastModifiedBy>
  <cp:lastPrinted>2017-11-30T09:38:00Z</cp:lastPrinted>
  <dcterms:created xsi:type="dcterms:W3CDTF">2017-11-30T09:37:58Z</dcterms:created>
  <dcterms:modified xsi:type="dcterms:W3CDTF">2022-10-31T13:12:06Z</dcterms:modified>
</cp:coreProperties>
</file>